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activeTab="1"/>
  </bookViews>
  <sheets>
    <sheet name="таблица хим. состава" sheetId="29" r:id="rId1"/>
    <sheet name="7-11л. МЕНЮ " sheetId="14" r:id="rId2"/>
    <sheet name="7-11л. РАСКЛАДКА" sheetId="7" r:id="rId3"/>
    <sheet name="7-11л. ВЕДОМОСТЬ единая" sheetId="28" r:id="rId4"/>
    <sheet name="7-11л. ВЕДОМОСТЬ завтрак" sheetId="9" r:id="rId5"/>
    <sheet name="7-11л. ВЕДОМОСТЬ  обед" sheetId="24" r:id="rId6"/>
    <sheet name="7-11л. ВЕДОМОСТЬ  полдник" sheetId="26" r:id="rId7"/>
    <sheet name="7-11л. ВЕДОМОСТЬ завтрак обед" sheetId="25" r:id="rId8"/>
    <sheet name="7-11л. ВЕДОМОСТЬ обед  полдник" sheetId="27" r:id="rId9"/>
    <sheet name="компановка" sheetId="22" r:id="rId10"/>
  </sheets>
  <calcPr calcId="145621"/>
</workbook>
</file>

<file path=xl/calcChain.xml><?xml version="1.0" encoding="utf-8"?>
<calcChain xmlns="http://schemas.openxmlformats.org/spreadsheetml/2006/main">
  <c r="AH506" i="7" l="1"/>
  <c r="V508" i="7"/>
  <c r="AH454" i="7"/>
  <c r="V455" i="7"/>
  <c r="AH400" i="7"/>
  <c r="V401" i="7"/>
  <c r="AH346" i="7"/>
  <c r="V348" i="7"/>
  <c r="AH290" i="7"/>
  <c r="V292" i="7"/>
  <c r="AH234" i="7"/>
  <c r="V236" i="7"/>
  <c r="AH177" i="7"/>
  <c r="V179" i="7"/>
  <c r="AH120" i="7"/>
  <c r="V122" i="7"/>
  <c r="AH61" i="7"/>
  <c r="V63" i="7"/>
  <c r="AH3" i="7"/>
  <c r="V5" i="7"/>
  <c r="C167" i="22"/>
  <c r="C161" i="22"/>
  <c r="G145" i="22"/>
  <c r="G139" i="22"/>
  <c r="G129" i="22"/>
  <c r="C143" i="22"/>
  <c r="C138" i="22"/>
  <c r="C128" i="22"/>
  <c r="G112" i="22"/>
  <c r="G106" i="22"/>
  <c r="G96" i="22"/>
  <c r="C112" i="22"/>
  <c r="C107" i="22"/>
  <c r="C98" i="22"/>
  <c r="C85" i="22"/>
  <c r="C79" i="22"/>
  <c r="C69" i="22"/>
  <c r="G55" i="22"/>
  <c r="G49" i="22"/>
  <c r="G39" i="22"/>
  <c r="C55" i="22"/>
  <c r="C49" i="22"/>
  <c r="C39" i="22"/>
  <c r="G29" i="22"/>
  <c r="G23" i="22"/>
  <c r="G13" i="22"/>
  <c r="C30" i="22"/>
  <c r="C24" i="22"/>
  <c r="C15" i="22"/>
  <c r="D625" i="29" l="1"/>
  <c r="D637" i="29"/>
  <c r="D645" i="29"/>
  <c r="J555" i="29"/>
  <c r="K555" i="29"/>
  <c r="L555" i="29"/>
  <c r="M555" i="29"/>
  <c r="N555" i="29"/>
  <c r="O555" i="29"/>
  <c r="P555" i="29"/>
  <c r="I555" i="29"/>
  <c r="K536" i="29"/>
  <c r="L529" i="29"/>
  <c r="H529" i="29"/>
  <c r="F517" i="29"/>
  <c r="D517" i="29"/>
  <c r="D529" i="29"/>
  <c r="D473" i="29"/>
  <c r="D461" i="29"/>
  <c r="E461" i="29"/>
  <c r="E463" i="29" s="1"/>
  <c r="C630" i="14"/>
  <c r="C638" i="14" l="1"/>
  <c r="C523" i="14"/>
  <c r="C412" i="14" l="1"/>
  <c r="D72" i="14"/>
  <c r="D74" i="14" s="1"/>
  <c r="E773" i="14" l="1"/>
  <c r="F773" i="14"/>
  <c r="G773" i="14"/>
  <c r="D773" i="14"/>
  <c r="E764" i="14"/>
  <c r="F764" i="14"/>
  <c r="G764" i="14"/>
  <c r="D764" i="14"/>
  <c r="E755" i="14"/>
  <c r="F755" i="14"/>
  <c r="G755" i="14"/>
  <c r="D755" i="14"/>
  <c r="E746" i="14"/>
  <c r="F746" i="14"/>
  <c r="G746" i="14"/>
  <c r="D746" i="14"/>
  <c r="E737" i="14"/>
  <c r="F737" i="14"/>
  <c r="G737" i="14"/>
  <c r="D737" i="14"/>
  <c r="E728" i="14"/>
  <c r="F728" i="14"/>
  <c r="G728" i="14"/>
  <c r="D728" i="14"/>
  <c r="E715" i="14"/>
  <c r="F715" i="14"/>
  <c r="G715" i="14"/>
  <c r="D715" i="14"/>
  <c r="E706" i="14"/>
  <c r="F706" i="14"/>
  <c r="G706" i="14"/>
  <c r="D706" i="14"/>
  <c r="E697" i="14"/>
  <c r="F697" i="14"/>
  <c r="G697" i="14"/>
  <c r="D697" i="14"/>
  <c r="E688" i="14"/>
  <c r="F688" i="14"/>
  <c r="G688" i="14"/>
  <c r="D688" i="14"/>
  <c r="E679" i="14"/>
  <c r="F679" i="14"/>
  <c r="G679" i="14"/>
  <c r="D679" i="14"/>
  <c r="E670" i="14"/>
  <c r="F670" i="14"/>
  <c r="G670" i="14"/>
  <c r="D670" i="14"/>
  <c r="E381" i="14"/>
  <c r="F381" i="14"/>
  <c r="G381" i="14"/>
  <c r="D381" i="14"/>
  <c r="E372" i="14"/>
  <c r="F372" i="14"/>
  <c r="G372" i="14"/>
  <c r="D372" i="14"/>
  <c r="E363" i="14"/>
  <c r="F363" i="14"/>
  <c r="G363" i="14"/>
  <c r="D363" i="14"/>
  <c r="E354" i="14"/>
  <c r="F354" i="14"/>
  <c r="G354" i="14"/>
  <c r="D354" i="14"/>
  <c r="E345" i="14"/>
  <c r="F345" i="14"/>
  <c r="G345" i="14"/>
  <c r="D345" i="14"/>
  <c r="E336" i="14"/>
  <c r="F336" i="14"/>
  <c r="G336" i="14"/>
  <c r="D336" i="14"/>
  <c r="F779" i="29"/>
  <c r="G779" i="29"/>
  <c r="H779" i="29"/>
  <c r="I779" i="29"/>
  <c r="J779" i="29"/>
  <c r="K779" i="29"/>
  <c r="L779" i="29"/>
  <c r="M779" i="29"/>
  <c r="N779" i="29"/>
  <c r="O779" i="29"/>
  <c r="P779" i="29"/>
  <c r="E779" i="29"/>
  <c r="F770" i="29"/>
  <c r="G770" i="29"/>
  <c r="H770" i="29"/>
  <c r="I770" i="29"/>
  <c r="J770" i="29"/>
  <c r="K770" i="29"/>
  <c r="L770" i="29"/>
  <c r="M770" i="29"/>
  <c r="N770" i="29"/>
  <c r="O770" i="29"/>
  <c r="P770" i="29"/>
  <c r="E770" i="29"/>
  <c r="F761" i="29"/>
  <c r="G761" i="29"/>
  <c r="H761" i="29"/>
  <c r="I761" i="29"/>
  <c r="J761" i="29"/>
  <c r="K761" i="29"/>
  <c r="L761" i="29"/>
  <c r="M761" i="29"/>
  <c r="N761" i="29"/>
  <c r="O761" i="29"/>
  <c r="P761" i="29"/>
  <c r="E761" i="29"/>
  <c r="F752" i="29"/>
  <c r="G752" i="29"/>
  <c r="H752" i="29"/>
  <c r="I752" i="29"/>
  <c r="J752" i="29"/>
  <c r="K752" i="29"/>
  <c r="L752" i="29"/>
  <c r="M752" i="29"/>
  <c r="N752" i="29"/>
  <c r="O752" i="29"/>
  <c r="P752" i="29"/>
  <c r="E752" i="29"/>
  <c r="F743" i="29"/>
  <c r="G743" i="29"/>
  <c r="H743" i="29"/>
  <c r="I743" i="29"/>
  <c r="J743" i="29"/>
  <c r="K743" i="29"/>
  <c r="L743" i="29"/>
  <c r="M743" i="29"/>
  <c r="N743" i="29"/>
  <c r="O743" i="29"/>
  <c r="P743" i="29"/>
  <c r="E743" i="29"/>
  <c r="F734" i="29"/>
  <c r="G734" i="29"/>
  <c r="H734" i="29"/>
  <c r="I734" i="29"/>
  <c r="J734" i="29"/>
  <c r="K734" i="29"/>
  <c r="L734" i="29"/>
  <c r="M734" i="29"/>
  <c r="N734" i="29"/>
  <c r="O734" i="29"/>
  <c r="P734" i="29"/>
  <c r="E734" i="29"/>
  <c r="F720" i="29"/>
  <c r="G720" i="29"/>
  <c r="H720" i="29"/>
  <c r="I720" i="29"/>
  <c r="J720" i="29"/>
  <c r="K720" i="29"/>
  <c r="L720" i="29"/>
  <c r="M720" i="29"/>
  <c r="N720" i="29"/>
  <c r="O720" i="29"/>
  <c r="P720" i="29"/>
  <c r="E720" i="29"/>
  <c r="F711" i="29"/>
  <c r="G711" i="29"/>
  <c r="H711" i="29"/>
  <c r="I711" i="29"/>
  <c r="J711" i="29"/>
  <c r="K711" i="29"/>
  <c r="L711" i="29"/>
  <c r="M711" i="29"/>
  <c r="N711" i="29"/>
  <c r="O711" i="29"/>
  <c r="P711" i="29"/>
  <c r="E711" i="29"/>
  <c r="F702" i="29"/>
  <c r="G702" i="29"/>
  <c r="H702" i="29"/>
  <c r="I702" i="29"/>
  <c r="J702" i="29"/>
  <c r="K702" i="29"/>
  <c r="L702" i="29"/>
  <c r="M702" i="29"/>
  <c r="N702" i="29"/>
  <c r="O702" i="29"/>
  <c r="P702" i="29"/>
  <c r="E702" i="29"/>
  <c r="F693" i="29"/>
  <c r="G693" i="29"/>
  <c r="H693" i="29"/>
  <c r="I693" i="29"/>
  <c r="J693" i="29"/>
  <c r="K693" i="29"/>
  <c r="L693" i="29"/>
  <c r="M693" i="29"/>
  <c r="N693" i="29"/>
  <c r="O693" i="29"/>
  <c r="P693" i="29"/>
  <c r="E693" i="29"/>
  <c r="F684" i="29"/>
  <c r="G684" i="29"/>
  <c r="H684" i="29"/>
  <c r="I684" i="29"/>
  <c r="J684" i="29"/>
  <c r="K684" i="29"/>
  <c r="L684" i="29"/>
  <c r="M684" i="29"/>
  <c r="N684" i="29"/>
  <c r="O684" i="29"/>
  <c r="P684" i="29"/>
  <c r="E684" i="29"/>
  <c r="F675" i="29"/>
  <c r="G675" i="29"/>
  <c r="H675" i="29"/>
  <c r="I675" i="29"/>
  <c r="J675" i="29"/>
  <c r="K675" i="29"/>
  <c r="L675" i="29"/>
  <c r="M675" i="29"/>
  <c r="N675" i="29"/>
  <c r="O675" i="29"/>
  <c r="P675" i="29"/>
  <c r="E675" i="29"/>
  <c r="F387" i="29"/>
  <c r="G387" i="29"/>
  <c r="H387" i="29"/>
  <c r="I387" i="29"/>
  <c r="J387" i="29"/>
  <c r="K387" i="29"/>
  <c r="L387" i="29"/>
  <c r="M387" i="29"/>
  <c r="N387" i="29"/>
  <c r="O387" i="29"/>
  <c r="P387" i="29"/>
  <c r="E387" i="29"/>
  <c r="F378" i="29"/>
  <c r="G378" i="29"/>
  <c r="H378" i="29"/>
  <c r="I378" i="29"/>
  <c r="J378" i="29"/>
  <c r="K378" i="29"/>
  <c r="L378" i="29"/>
  <c r="M378" i="29"/>
  <c r="N378" i="29"/>
  <c r="O378" i="29"/>
  <c r="P378" i="29"/>
  <c r="E378" i="29"/>
  <c r="F369" i="29"/>
  <c r="G369" i="29"/>
  <c r="H369" i="29"/>
  <c r="I369" i="29"/>
  <c r="J369" i="29"/>
  <c r="K369" i="29"/>
  <c r="L369" i="29"/>
  <c r="M369" i="29"/>
  <c r="N369" i="29"/>
  <c r="O369" i="29"/>
  <c r="P369" i="29"/>
  <c r="E369" i="29"/>
  <c r="I360" i="29"/>
  <c r="J360" i="29"/>
  <c r="K360" i="29"/>
  <c r="L360" i="29"/>
  <c r="M360" i="29"/>
  <c r="N360" i="29"/>
  <c r="O360" i="29"/>
  <c r="P360" i="29"/>
  <c r="F360" i="29"/>
  <c r="G360" i="29"/>
  <c r="H360" i="29"/>
  <c r="E360" i="29"/>
  <c r="I351" i="29"/>
  <c r="J351" i="29"/>
  <c r="K351" i="29"/>
  <c r="L351" i="29"/>
  <c r="M351" i="29"/>
  <c r="N351" i="29"/>
  <c r="O351" i="29"/>
  <c r="P351" i="29"/>
  <c r="F351" i="29"/>
  <c r="G351" i="29"/>
  <c r="H351" i="29"/>
  <c r="E351" i="29"/>
  <c r="F341" i="29"/>
  <c r="G341" i="29"/>
  <c r="H341" i="29"/>
  <c r="I341" i="29"/>
  <c r="J341" i="29"/>
  <c r="K341" i="29"/>
  <c r="L341" i="29"/>
  <c r="M341" i="29"/>
  <c r="N341" i="29"/>
  <c r="O341" i="29"/>
  <c r="P341" i="29"/>
  <c r="E341" i="29"/>
  <c r="E184" i="29"/>
  <c r="E186" i="29" s="1"/>
  <c r="F184" i="29"/>
  <c r="F186" i="29" s="1"/>
  <c r="G184" i="29"/>
  <c r="G186" i="29" s="1"/>
  <c r="H184" i="29"/>
  <c r="H186" i="29" s="1"/>
  <c r="I184" i="29"/>
  <c r="I186" i="29" s="1"/>
  <c r="J184" i="29"/>
  <c r="J186" i="29" s="1"/>
  <c r="K184" i="29"/>
  <c r="K186" i="29" s="1"/>
  <c r="L184" i="29"/>
  <c r="L186" i="29" s="1"/>
  <c r="M184" i="29"/>
  <c r="M186" i="29" s="1"/>
  <c r="N184" i="29"/>
  <c r="N186" i="29" s="1"/>
  <c r="O184" i="29"/>
  <c r="O186" i="29" s="1"/>
  <c r="P184" i="29"/>
  <c r="P186" i="29" s="1"/>
  <c r="D184" i="29"/>
  <c r="H83" i="29"/>
  <c r="D75" i="29"/>
  <c r="C300" i="14"/>
  <c r="C234" i="14"/>
  <c r="C191" i="14"/>
  <c r="C179" i="14"/>
  <c r="G179" i="14"/>
  <c r="G181" i="14" s="1"/>
  <c r="D179" i="14"/>
  <c r="D181" i="14" s="1"/>
  <c r="E179" i="14"/>
  <c r="E181" i="14" s="1"/>
  <c r="F179" i="14"/>
  <c r="F181" i="14" s="1"/>
  <c r="C123" i="14"/>
  <c r="Q15" i="27"/>
  <c r="Q14" i="27" s="1"/>
  <c r="C14" i="27" s="1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16" i="27"/>
  <c r="C17" i="27"/>
  <c r="C18" i="27"/>
  <c r="C19" i="27"/>
  <c r="C20" i="27"/>
  <c r="C21" i="27"/>
  <c r="C22" i="27"/>
  <c r="C9" i="27"/>
  <c r="C10" i="27"/>
  <c r="C11" i="27"/>
  <c r="C12" i="27"/>
  <c r="C13" i="27"/>
  <c r="C8" i="27"/>
  <c r="P16" i="27"/>
  <c r="P16" i="25"/>
  <c r="Q15" i="25"/>
  <c r="Q14" i="25" s="1"/>
  <c r="C14" i="25" s="1"/>
  <c r="C33" i="25"/>
  <c r="C34" i="25"/>
  <c r="C35" i="25"/>
  <c r="C36" i="25"/>
  <c r="C37" i="25"/>
  <c r="C38" i="25"/>
  <c r="C39" i="25"/>
  <c r="C40" i="25"/>
  <c r="C41" i="25"/>
  <c r="C42" i="25"/>
  <c r="C43" i="25"/>
  <c r="C44" i="25"/>
  <c r="C27" i="25"/>
  <c r="C28" i="25"/>
  <c r="C29" i="25"/>
  <c r="C30" i="25"/>
  <c r="C31" i="25"/>
  <c r="C32" i="25"/>
  <c r="C23" i="25"/>
  <c r="C24" i="25"/>
  <c r="C25" i="25"/>
  <c r="C26" i="25"/>
  <c r="C19" i="25"/>
  <c r="C20" i="25"/>
  <c r="C21" i="25"/>
  <c r="C22" i="25"/>
  <c r="C16" i="25"/>
  <c r="C17" i="25"/>
  <c r="C18" i="25"/>
  <c r="C9" i="25"/>
  <c r="C10" i="25"/>
  <c r="C11" i="25"/>
  <c r="C12" i="25"/>
  <c r="C13" i="25"/>
  <c r="C8" i="25"/>
  <c r="P16" i="26"/>
  <c r="Q15" i="26"/>
  <c r="Q14" i="26" s="1"/>
  <c r="C14" i="26" s="1"/>
  <c r="C35" i="26"/>
  <c r="C36" i="26"/>
  <c r="C37" i="26"/>
  <c r="C38" i="26"/>
  <c r="C39" i="26"/>
  <c r="C40" i="26"/>
  <c r="C41" i="26"/>
  <c r="C42" i="26"/>
  <c r="C43" i="26"/>
  <c r="C44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12" i="26"/>
  <c r="C13" i="26"/>
  <c r="C15" i="26"/>
  <c r="C16" i="26"/>
  <c r="C17" i="26"/>
  <c r="C18" i="26"/>
  <c r="C9" i="26"/>
  <c r="C10" i="26"/>
  <c r="C11" i="26"/>
  <c r="C8" i="26"/>
  <c r="C16" i="24"/>
  <c r="Q15" i="24"/>
  <c r="Q14" i="24" s="1"/>
  <c r="C14" i="24" s="1"/>
  <c r="P16" i="24"/>
  <c r="C11" i="24"/>
  <c r="C12" i="24"/>
  <c r="C13" i="24"/>
  <c r="C15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9" i="24"/>
  <c r="C10" i="24"/>
  <c r="C8" i="24"/>
  <c r="Q15" i="9"/>
  <c r="C15" i="9" s="1"/>
  <c r="Q15" i="28"/>
  <c r="Q14" i="28" s="1"/>
  <c r="C14" i="28" s="1"/>
  <c r="C16" i="9"/>
  <c r="C12" i="9"/>
  <c r="C13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10" i="9"/>
  <c r="C11" i="9"/>
  <c r="C9" i="9"/>
  <c r="C8" i="9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21" i="28"/>
  <c r="C22" i="28"/>
  <c r="C23" i="28"/>
  <c r="C24" i="28"/>
  <c r="C25" i="28"/>
  <c r="C26" i="28"/>
  <c r="C27" i="28"/>
  <c r="C28" i="28"/>
  <c r="C29" i="28"/>
  <c r="C17" i="28"/>
  <c r="C18" i="28"/>
  <c r="C19" i="28"/>
  <c r="C20" i="28"/>
  <c r="C10" i="28"/>
  <c r="C11" i="28"/>
  <c r="C12" i="28"/>
  <c r="C13" i="28"/>
  <c r="C9" i="28"/>
  <c r="C8" i="28"/>
  <c r="P16" i="9"/>
  <c r="C15" i="25" l="1"/>
  <c r="Q14" i="9"/>
  <c r="C14" i="9" s="1"/>
  <c r="C15" i="27"/>
  <c r="AD441" i="7" l="1"/>
  <c r="AC441" i="7"/>
  <c r="AB272" i="7"/>
  <c r="AA272" i="7"/>
  <c r="T539" i="7"/>
  <c r="Q539" i="7"/>
  <c r="Q545" i="7"/>
  <c r="P539" i="7"/>
  <c r="S486" i="7"/>
  <c r="Q486" i="7"/>
  <c r="O486" i="7"/>
  <c r="R432" i="7"/>
  <c r="O432" i="7"/>
  <c r="T379" i="7"/>
  <c r="R379" i="7"/>
  <c r="P379" i="7"/>
  <c r="S323" i="7"/>
  <c r="R323" i="7"/>
  <c r="P323" i="7"/>
  <c r="R267" i="7"/>
  <c r="Q267" i="7"/>
  <c r="O267" i="7"/>
  <c r="S210" i="7"/>
  <c r="Q210" i="7"/>
  <c r="O210" i="7"/>
  <c r="S153" i="7"/>
  <c r="Q153" i="7"/>
  <c r="S94" i="7"/>
  <c r="R94" i="7"/>
  <c r="P94" i="7"/>
  <c r="O94" i="7"/>
  <c r="S36" i="7"/>
  <c r="P36" i="7"/>
  <c r="P267" i="7"/>
  <c r="R210" i="7"/>
  <c r="P210" i="7"/>
  <c r="T153" i="7"/>
  <c r="T94" i="7"/>
  <c r="S539" i="7"/>
  <c r="R483" i="7" l="1"/>
  <c r="Q483" i="7"/>
  <c r="Q207" i="7"/>
  <c r="R207" i="7"/>
  <c r="R322" i="7"/>
  <c r="Q322" i="7" s="1"/>
  <c r="C135" i="7" l="1"/>
  <c r="C348" i="7"/>
  <c r="Q429" i="7" l="1"/>
  <c r="R429" i="7"/>
  <c r="AD430" i="7"/>
  <c r="AC430" i="7"/>
  <c r="AD468" i="7"/>
  <c r="AC468" i="7"/>
  <c r="R411" i="7" l="1"/>
  <c r="T518" i="7"/>
  <c r="T545" i="7"/>
  <c r="AE528" i="7"/>
  <c r="T538" i="7"/>
  <c r="R517" i="7"/>
  <c r="R516" i="7"/>
  <c r="R531" i="7"/>
  <c r="R539" i="7"/>
  <c r="R543" i="7"/>
  <c r="R546" i="7"/>
  <c r="R548" i="7"/>
  <c r="R550" i="7"/>
  <c r="R545" i="7"/>
  <c r="R537" i="7"/>
  <c r="AD532" i="7"/>
  <c r="AD527" i="7"/>
  <c r="AD528" i="7"/>
  <c r="AD529" i="7"/>
  <c r="AD545" i="7"/>
  <c r="R536" i="7"/>
  <c r="AD514" i="7"/>
  <c r="R533" i="7"/>
  <c r="R538" i="7"/>
  <c r="R529" i="7"/>
  <c r="R549" i="7"/>
  <c r="AD524" i="7"/>
  <c r="AD526" i="7"/>
  <c r="R521" i="7"/>
  <c r="AC514" i="7"/>
  <c r="T483" i="7"/>
  <c r="R486" i="7"/>
  <c r="R492" i="7"/>
  <c r="R478" i="7"/>
  <c r="R485" i="7"/>
  <c r="Q468" i="7"/>
  <c r="R468" i="7"/>
  <c r="R464" i="7"/>
  <c r="AD474" i="7"/>
  <c r="R496" i="7"/>
  <c r="R495" i="7"/>
  <c r="AD475" i="7"/>
  <c r="AC473" i="7"/>
  <c r="P478" i="7"/>
  <c r="O478" i="7"/>
  <c r="T419" i="7" l="1"/>
  <c r="T438" i="7"/>
  <c r="T411" i="7"/>
  <c r="T424" i="7"/>
  <c r="R438" i="7"/>
  <c r="R430" i="7"/>
  <c r="R410" i="7"/>
  <c r="AD420" i="7"/>
  <c r="R441" i="7"/>
  <c r="AD421" i="7"/>
  <c r="AD425" i="7"/>
  <c r="AD419" i="7"/>
  <c r="Q438" i="7"/>
  <c r="R414" i="7"/>
  <c r="Q430" i="7"/>
  <c r="T358" i="7" l="1"/>
  <c r="T376" i="7"/>
  <c r="R389" i="7"/>
  <c r="R385" i="7"/>
  <c r="AD371" i="7"/>
  <c r="AD367" i="7"/>
  <c r="AD366" i="7"/>
  <c r="R371" i="7"/>
  <c r="R390" i="7"/>
  <c r="Q385" i="7"/>
  <c r="Q390" i="7"/>
  <c r="R377" i="7"/>
  <c r="Q389" i="7"/>
  <c r="R388" i="7"/>
  <c r="AC371" i="7"/>
  <c r="R358" i="7"/>
  <c r="AD363" i="7"/>
  <c r="AC367" i="7"/>
  <c r="AC366" i="7"/>
  <c r="T321" i="7"/>
  <c r="T322" i="7"/>
  <c r="R320" i="7"/>
  <c r="R329" i="7"/>
  <c r="R332" i="7"/>
  <c r="AC316" i="7"/>
  <c r="AD316" i="7"/>
  <c r="Q320" i="7"/>
  <c r="Q302" i="7"/>
  <c r="R302" i="7"/>
  <c r="Q321" i="7"/>
  <c r="R321" i="7"/>
  <c r="R301" i="7"/>
  <c r="R300" i="7"/>
  <c r="Q315" i="7"/>
  <c r="R315" i="7"/>
  <c r="Q329" i="7"/>
  <c r="Q323" i="7"/>
  <c r="AD310" i="7"/>
  <c r="AD311" i="7"/>
  <c r="AD313" i="7"/>
  <c r="AD312" i="7"/>
  <c r="R305" i="7"/>
  <c r="Q305" i="7"/>
  <c r="C320" i="7"/>
  <c r="T264" i="7"/>
  <c r="R273" i="7"/>
  <c r="R265" i="7"/>
  <c r="R263" i="7"/>
  <c r="R266" i="7"/>
  <c r="R264" i="7"/>
  <c r="R262" i="7"/>
  <c r="AC255" i="7"/>
  <c r="AD255" i="7"/>
  <c r="R276" i="7"/>
  <c r="AD252" i="7"/>
  <c r="AC256" i="7"/>
  <c r="AD256" i="7"/>
  <c r="T208" i="7"/>
  <c r="T189" i="7"/>
  <c r="T209" i="7"/>
  <c r="AE198" i="7"/>
  <c r="R216" i="7"/>
  <c r="R208" i="7"/>
  <c r="AD198" i="7"/>
  <c r="AD203" i="7"/>
  <c r="AD199" i="7"/>
  <c r="R202" i="7"/>
  <c r="R192" i="7"/>
  <c r="R209" i="7"/>
  <c r="R188" i="7"/>
  <c r="R219" i="7"/>
  <c r="T151" i="7"/>
  <c r="T150" i="7"/>
  <c r="T145" i="7"/>
  <c r="R159" i="7"/>
  <c r="R150" i="7"/>
  <c r="R164" i="7"/>
  <c r="R153" i="7"/>
  <c r="R151" i="7"/>
  <c r="R145" i="7"/>
  <c r="R162" i="7"/>
  <c r="Q162" i="7"/>
  <c r="AC138" i="7"/>
  <c r="Q164" i="7"/>
  <c r="Q151" i="7"/>
  <c r="AC146" i="7"/>
  <c r="AC141" i="7"/>
  <c r="AD143" i="7"/>
  <c r="AC143" i="7"/>
  <c r="AD83" i="7"/>
  <c r="R91" i="7"/>
  <c r="R103" i="7"/>
  <c r="R100" i="7"/>
  <c r="R73" i="7"/>
  <c r="Q90" i="7"/>
  <c r="Q103" i="7"/>
  <c r="Q100" i="7"/>
  <c r="Q94" i="7"/>
  <c r="AD82" i="7"/>
  <c r="AC82" i="7"/>
  <c r="AC83" i="7"/>
  <c r="R76" i="7"/>
  <c r="Q76" i="7"/>
  <c r="AC84" i="7"/>
  <c r="AD249" i="7" l="1"/>
  <c r="AC249" i="7"/>
  <c r="AB134" i="7"/>
  <c r="AA134" i="7"/>
  <c r="P537" i="7" l="1"/>
  <c r="AB527" i="7"/>
  <c r="AB532" i="7"/>
  <c r="AB528" i="7"/>
  <c r="P549" i="7"/>
  <c r="P545" i="7"/>
  <c r="AA532" i="7"/>
  <c r="AA527" i="7"/>
  <c r="AA528" i="7"/>
  <c r="O537" i="7"/>
  <c r="P492" i="7"/>
  <c r="P483" i="7"/>
  <c r="AB474" i="7"/>
  <c r="P432" i="7"/>
  <c r="P424" i="7"/>
  <c r="P429" i="7"/>
  <c r="P438" i="7"/>
  <c r="P385" i="7"/>
  <c r="P390" i="7"/>
  <c r="AB371" i="7"/>
  <c r="AA371" i="7"/>
  <c r="AB366" i="7"/>
  <c r="AA366" i="7"/>
  <c r="P315" i="7"/>
  <c r="P329" i="7"/>
  <c r="P320" i="7"/>
  <c r="P273" i="7"/>
  <c r="P264" i="7"/>
  <c r="P259" i="7"/>
  <c r="P265" i="7"/>
  <c r="P208" i="7"/>
  <c r="AB198" i="7"/>
  <c r="AB207" i="7"/>
  <c r="P220" i="7"/>
  <c r="P216" i="7"/>
  <c r="AB199" i="7"/>
  <c r="AA198" i="7"/>
  <c r="P130" i="7"/>
  <c r="P159" i="7"/>
  <c r="P145" i="7"/>
  <c r="O145" i="7"/>
  <c r="O159" i="7"/>
  <c r="P132" i="7"/>
  <c r="AB141" i="7"/>
  <c r="P131" i="7"/>
  <c r="P86" i="7"/>
  <c r="P91" i="7"/>
  <c r="P38" i="7"/>
  <c r="P42" i="7"/>
  <c r="P33" i="7"/>
  <c r="P28" i="7"/>
  <c r="AB13" i="7"/>
  <c r="P14" i="7"/>
  <c r="P13" i="7"/>
  <c r="C478" i="7"/>
  <c r="AB469" i="7"/>
  <c r="AC474" i="7"/>
  <c r="Q216" i="7"/>
  <c r="R221" i="7"/>
  <c r="Q221" i="7"/>
  <c r="Q208" i="7"/>
  <c r="AC198" i="7"/>
  <c r="AC203" i="7"/>
  <c r="AC199" i="7"/>
  <c r="Q273" i="7"/>
  <c r="Q265" i="7"/>
  <c r="AB255" i="7"/>
  <c r="C512" i="7"/>
  <c r="O545" i="7"/>
  <c r="P550" i="7"/>
  <c r="O550" i="7"/>
  <c r="O539" i="7"/>
  <c r="P151" i="7"/>
  <c r="O151" i="7"/>
  <c r="AA141" i="7"/>
  <c r="AB146" i="7"/>
  <c r="AA146" i="7"/>
  <c r="O536" i="7"/>
  <c r="AC532" i="7"/>
  <c r="AB265" i="7" l="1"/>
  <c r="AA265" i="7"/>
  <c r="O385" i="7"/>
  <c r="O390" i="7"/>
  <c r="O379" i="7"/>
  <c r="P377" i="7"/>
  <c r="O377" i="7"/>
  <c r="AB368" i="7"/>
  <c r="AA368" i="7"/>
  <c r="C425" i="7"/>
  <c r="AD410" i="7"/>
  <c r="AC410" i="7"/>
  <c r="S547" i="7" l="1"/>
  <c r="Q546" i="7"/>
  <c r="Q492" i="7" l="1"/>
  <c r="AC475" i="7"/>
  <c r="Q517" i="7" l="1"/>
  <c r="AC527" i="7"/>
  <c r="AC528" i="7"/>
  <c r="R443" i="7"/>
  <c r="Q443" i="7"/>
  <c r="Q441" i="7"/>
  <c r="Q442" i="7"/>
  <c r="AC420" i="7"/>
  <c r="AC425" i="7"/>
  <c r="R424" i="7"/>
  <c r="Q424" i="7"/>
  <c r="Q414" i="7"/>
  <c r="AC313" i="7"/>
  <c r="AB259" i="7"/>
  <c r="O273" i="7"/>
  <c r="AA255" i="7"/>
  <c r="AA199" i="7"/>
  <c r="O208" i="7"/>
  <c r="AA207" i="7"/>
  <c r="Q478" i="7" l="1"/>
  <c r="AD274" i="7"/>
  <c r="AC274" i="7"/>
  <c r="I401" i="7"/>
  <c r="I73" i="7"/>
  <c r="P376" i="7"/>
  <c r="O376" i="7"/>
  <c r="O438" i="7" l="1"/>
  <c r="AB316" i="7"/>
  <c r="AA316" i="7"/>
  <c r="AA259" i="7"/>
  <c r="AD146" i="7"/>
  <c r="AF87" i="7"/>
  <c r="AE87" i="7"/>
  <c r="AD87" i="7"/>
  <c r="AC87" i="7"/>
  <c r="P150" i="7" l="1"/>
  <c r="O150" i="7"/>
  <c r="C77" i="7" l="1"/>
  <c r="C545" i="7" l="1"/>
  <c r="C535" i="7"/>
  <c r="C487" i="7"/>
  <c r="C461" i="7"/>
  <c r="C432" i="7"/>
  <c r="C404" i="7"/>
  <c r="C376" i="7"/>
  <c r="C367" i="7"/>
  <c r="D420" i="29"/>
  <c r="C328" i="7"/>
  <c r="C300" i="7"/>
  <c r="C269" i="7"/>
  <c r="C260" i="7"/>
  <c r="C241" i="7"/>
  <c r="C219" i="7"/>
  <c r="C210" i="7"/>
  <c r="C191" i="7"/>
  <c r="C166" i="7"/>
  <c r="C154" i="7"/>
  <c r="C105" i="7"/>
  <c r="C95" i="7"/>
  <c r="C42" i="7"/>
  <c r="C36" i="7"/>
  <c r="C18" i="7"/>
  <c r="C618" i="14"/>
  <c r="C584" i="14"/>
  <c r="C577" i="14"/>
  <c r="C565" i="14"/>
  <c r="C530" i="14"/>
  <c r="C511" i="14"/>
  <c r="C474" i="14"/>
  <c r="C466" i="14"/>
  <c r="C454" i="14"/>
  <c r="C419" i="14"/>
  <c r="C400" i="14"/>
  <c r="C307" i="14"/>
  <c r="C288" i="14"/>
  <c r="C254" i="14"/>
  <c r="C246" i="14"/>
  <c r="C199" i="14"/>
  <c r="C142" i="14"/>
  <c r="C134" i="14"/>
  <c r="C90" i="14"/>
  <c r="C83" i="14"/>
  <c r="C72" i="14"/>
  <c r="D592" i="29"/>
  <c r="D584" i="29"/>
  <c r="D572" i="29"/>
  <c r="D536" i="29"/>
  <c r="D481" i="29"/>
  <c r="D427" i="29"/>
  <c r="D408" i="29"/>
  <c r="D311" i="29"/>
  <c r="D303" i="29"/>
  <c r="D291" i="29"/>
  <c r="D257" i="29"/>
  <c r="D249" i="29"/>
  <c r="D237" i="29"/>
  <c r="D204" i="29"/>
  <c r="D196" i="29"/>
  <c r="D147" i="29"/>
  <c r="D139" i="29"/>
  <c r="D128" i="29"/>
  <c r="Q422" i="7" l="1"/>
  <c r="Q313" i="7"/>
  <c r="P257" i="7"/>
  <c r="S200" i="7"/>
  <c r="P143" i="7"/>
  <c r="H572" i="29" l="1"/>
  <c r="H574" i="29" s="1"/>
  <c r="G572" i="29"/>
  <c r="G574" i="29" s="1"/>
  <c r="F572" i="29"/>
  <c r="F574" i="29" s="1"/>
  <c r="E572" i="29"/>
  <c r="E574" i="29" s="1"/>
  <c r="Q91" i="7" l="1"/>
  <c r="I249" i="29" l="1"/>
  <c r="I251" i="29" s="1"/>
  <c r="J249" i="29"/>
  <c r="J251" i="29" s="1"/>
  <c r="K249" i="29"/>
  <c r="K251" i="29" s="1"/>
  <c r="L249" i="29"/>
  <c r="L251" i="29" s="1"/>
  <c r="M249" i="29"/>
  <c r="M251" i="29" s="1"/>
  <c r="N249" i="29"/>
  <c r="N251" i="29" s="1"/>
  <c r="O249" i="29"/>
  <c r="O251" i="29" s="1"/>
  <c r="P249" i="29"/>
  <c r="P251" i="29" s="1"/>
  <c r="G80" i="14"/>
  <c r="O36" i="7" l="1"/>
  <c r="AE42" i="7"/>
  <c r="E237" i="29" l="1"/>
  <c r="E239" i="29" s="1"/>
  <c r="F237" i="29"/>
  <c r="F239" i="29" s="1"/>
  <c r="G237" i="29"/>
  <c r="G239" i="29" s="1"/>
  <c r="H237" i="29"/>
  <c r="H239" i="29" s="1"/>
  <c r="I237" i="29"/>
  <c r="I239" i="29" s="1"/>
  <c r="J237" i="29"/>
  <c r="J239" i="29" s="1"/>
  <c r="K237" i="29"/>
  <c r="K239" i="29" s="1"/>
  <c r="L237" i="29"/>
  <c r="L239" i="29" s="1"/>
  <c r="M237" i="29"/>
  <c r="M239" i="29" s="1"/>
  <c r="N237" i="29"/>
  <c r="N239" i="29" s="1"/>
  <c r="O237" i="29"/>
  <c r="O239" i="29" s="1"/>
  <c r="P237" i="29"/>
  <c r="P239" i="29" s="1"/>
  <c r="D234" i="14"/>
  <c r="D236" i="14" s="1"/>
  <c r="E234" i="14"/>
  <c r="E236" i="14" s="1"/>
  <c r="F234" i="14"/>
  <c r="F236" i="14" s="1"/>
  <c r="O265" i="7" l="1"/>
  <c r="Q266" i="7"/>
  <c r="P266" i="7"/>
  <c r="O266" i="7" s="1"/>
  <c r="Q380" i="7" l="1"/>
  <c r="P17" i="28"/>
  <c r="P14" i="27"/>
  <c r="P15" i="27"/>
  <c r="P17" i="27"/>
  <c r="P15" i="25"/>
  <c r="P15" i="26"/>
  <c r="P15" i="24"/>
  <c r="P14" i="24"/>
  <c r="P15" i="9"/>
  <c r="L517" i="29" l="1"/>
  <c r="L519" i="29" s="1"/>
  <c r="I517" i="29"/>
  <c r="I519" i="29" s="1"/>
  <c r="AB311" i="7" l="1"/>
  <c r="AA311" i="7"/>
  <c r="AC310" i="7"/>
  <c r="AB310" i="7"/>
  <c r="AA310" i="7"/>
  <c r="K420" i="29" l="1"/>
  <c r="K422" i="29" s="1"/>
  <c r="E420" i="29"/>
  <c r="E422" i="29" s="1"/>
  <c r="AF540" i="7"/>
  <c r="T523" i="7" s="1"/>
  <c r="M15" i="26" s="1"/>
  <c r="AE540" i="7"/>
  <c r="S523" i="7" s="1"/>
  <c r="AP542" i="7"/>
  <c r="AQ542" i="7"/>
  <c r="AA548" i="7"/>
  <c r="AB548" i="7"/>
  <c r="AJ543" i="7"/>
  <c r="AI543" i="7"/>
  <c r="AH543" i="7"/>
  <c r="AG543" i="7"/>
  <c r="AF486" i="7"/>
  <c r="T470" i="7" s="1"/>
  <c r="L15" i="26" s="1"/>
  <c r="AE486" i="7"/>
  <c r="S470" i="7" s="1"/>
  <c r="AB486" i="7"/>
  <c r="P470" i="7" s="1"/>
  <c r="AA486" i="7"/>
  <c r="O470" i="7" s="1"/>
  <c r="AP431" i="7"/>
  <c r="AP424" i="7"/>
  <c r="AF432" i="7"/>
  <c r="T416" i="7" s="1"/>
  <c r="K15" i="26" s="1"/>
  <c r="AE432" i="7"/>
  <c r="S416" i="7" s="1"/>
  <c r="AB432" i="7"/>
  <c r="P416" i="7" s="1"/>
  <c r="AA432" i="7"/>
  <c r="O416" i="7" s="1"/>
  <c r="AF426" i="7"/>
  <c r="T415" i="7" s="1"/>
  <c r="AE426" i="7"/>
  <c r="S415" i="7" s="1"/>
  <c r="AB426" i="7"/>
  <c r="P415" i="7" s="1"/>
  <c r="AA426" i="7"/>
  <c r="O415" i="7" s="1"/>
  <c r="AE440" i="7"/>
  <c r="AF440" i="7"/>
  <c r="AP435" i="7"/>
  <c r="AQ435" i="7"/>
  <c r="AJ435" i="7"/>
  <c r="AI435" i="7"/>
  <c r="AH435" i="7"/>
  <c r="AG435" i="7"/>
  <c r="AP382" i="7"/>
  <c r="AP371" i="7"/>
  <c r="AF378" i="7"/>
  <c r="T363" i="7" s="1"/>
  <c r="J15" i="26" s="1"/>
  <c r="AE378" i="7"/>
  <c r="AF372" i="7"/>
  <c r="T362" i="7" s="1"/>
  <c r="AE372" i="7"/>
  <c r="S362" i="7" s="1"/>
  <c r="AQ382" i="7"/>
  <c r="AA386" i="7"/>
  <c r="AB386" i="7"/>
  <c r="AE386" i="7"/>
  <c r="AF386" i="7"/>
  <c r="AJ381" i="7"/>
  <c r="AI381" i="7"/>
  <c r="AH381" i="7"/>
  <c r="AG381" i="7"/>
  <c r="AF324" i="7"/>
  <c r="T307" i="7" s="1"/>
  <c r="I15" i="26" s="1"/>
  <c r="AE324" i="7"/>
  <c r="S307" i="7" s="1"/>
  <c r="AB312" i="7"/>
  <c r="AA312" i="7"/>
  <c r="AP327" i="7"/>
  <c r="AQ327" i="7"/>
  <c r="AJ327" i="7"/>
  <c r="AI327" i="7"/>
  <c r="AH327" i="7"/>
  <c r="AG327" i="7"/>
  <c r="AF268" i="7"/>
  <c r="T251" i="7" s="1"/>
  <c r="H15" i="26" s="1"/>
  <c r="AE268" i="7"/>
  <c r="S251" i="7" s="1"/>
  <c r="AE276" i="7"/>
  <c r="AF276" i="7"/>
  <c r="AP271" i="7"/>
  <c r="AQ271" i="7"/>
  <c r="AJ271" i="7"/>
  <c r="AI271" i="7"/>
  <c r="AH271" i="7"/>
  <c r="AG271" i="7"/>
  <c r="AP214" i="7"/>
  <c r="AQ214" i="7"/>
  <c r="AP203" i="7"/>
  <c r="AA220" i="7"/>
  <c r="AB220" i="7"/>
  <c r="AA162" i="7"/>
  <c r="AJ214" i="7"/>
  <c r="AI214" i="7"/>
  <c r="AH214" i="7"/>
  <c r="AG214" i="7"/>
  <c r="AF211" i="7"/>
  <c r="T194" i="7" s="1"/>
  <c r="G15" i="26" s="1"/>
  <c r="AE211" i="7"/>
  <c r="S194" i="7" s="1"/>
  <c r="AD211" i="7"/>
  <c r="R194" i="7" s="1"/>
  <c r="AC211" i="7"/>
  <c r="Q194" i="7" s="1"/>
  <c r="AQ157" i="7"/>
  <c r="AP157" i="7"/>
  <c r="AB162" i="7"/>
  <c r="AJ157" i="7"/>
  <c r="AI157" i="7"/>
  <c r="AH157" i="7"/>
  <c r="AG157" i="7"/>
  <c r="AF154" i="7"/>
  <c r="T137" i="7" s="1"/>
  <c r="F15" i="26" s="1"/>
  <c r="AE154" i="7"/>
  <c r="S137" i="7" s="1"/>
  <c r="AP139" i="7"/>
  <c r="AP137" i="7"/>
  <c r="AP136" i="7"/>
  <c r="AP135" i="7"/>
  <c r="AB88" i="7"/>
  <c r="P77" i="7" s="1"/>
  <c r="E14" i="9" s="1"/>
  <c r="AF88" i="7"/>
  <c r="T77" i="7" s="1"/>
  <c r="AA95" i="7"/>
  <c r="O78" i="7" s="1"/>
  <c r="AP79" i="7"/>
  <c r="AP78" i="7"/>
  <c r="AP76" i="7"/>
  <c r="AP75" i="7"/>
  <c r="K15" i="9" l="1"/>
  <c r="L15" i="9"/>
  <c r="AE379" i="7"/>
  <c r="S363" i="7"/>
  <c r="W194" i="7"/>
  <c r="G15" i="24"/>
  <c r="X194" i="7"/>
  <c r="G15" i="27" s="1"/>
  <c r="AF379" i="7"/>
  <c r="AA433" i="7"/>
  <c r="AB433" i="7"/>
  <c r="AE433" i="7"/>
  <c r="AF433" i="7"/>
  <c r="AI211" i="7"/>
  <c r="AJ211" i="7"/>
  <c r="AP87" i="7"/>
  <c r="AB95" i="7"/>
  <c r="AP93" i="7"/>
  <c r="AP92" i="7"/>
  <c r="AP91" i="7"/>
  <c r="AP90" i="7"/>
  <c r="AJ75" i="7"/>
  <c r="AA88" i="7"/>
  <c r="AE88" i="7"/>
  <c r="S77" i="7" s="1"/>
  <c r="AJ98" i="7"/>
  <c r="AI98" i="7"/>
  <c r="AC45" i="7"/>
  <c r="AD45" i="7"/>
  <c r="AJ39" i="7"/>
  <c r="AH39" i="7"/>
  <c r="AI39" i="7"/>
  <c r="AG39" i="7"/>
  <c r="AJ40" i="7"/>
  <c r="AI40" i="7"/>
  <c r="AH40" i="7"/>
  <c r="AG40" i="7"/>
  <c r="AG41" i="7"/>
  <c r="AP36" i="7"/>
  <c r="AP35" i="7"/>
  <c r="AP33" i="7"/>
  <c r="AP32" i="7"/>
  <c r="AA30" i="7"/>
  <c r="O19" i="7" s="1"/>
  <c r="AP29" i="7"/>
  <c r="AP19" i="7"/>
  <c r="AH33" i="7"/>
  <c r="AH32" i="7"/>
  <c r="AG32" i="7"/>
  <c r="AJ16" i="7"/>
  <c r="AH16" i="7"/>
  <c r="AG16" i="7"/>
  <c r="AA37" i="7"/>
  <c r="O20" i="7" s="1"/>
  <c r="AB37" i="7"/>
  <c r="P20" i="7" s="1"/>
  <c r="AE37" i="7"/>
  <c r="S20" i="7" s="1"/>
  <c r="AF37" i="7"/>
  <c r="T20" i="7" s="1"/>
  <c r="D15" i="26" s="1"/>
  <c r="AB30" i="7"/>
  <c r="P19" i="7" s="1"/>
  <c r="AE30" i="7"/>
  <c r="S19" i="7" s="1"/>
  <c r="AF30" i="7"/>
  <c r="T19" i="7" s="1"/>
  <c r="O625" i="29"/>
  <c r="O627" i="29" s="1"/>
  <c r="E625" i="29"/>
  <c r="E627" i="29" s="1"/>
  <c r="F625" i="29"/>
  <c r="F627" i="29" s="1"/>
  <c r="G625" i="29"/>
  <c r="G627" i="29" s="1"/>
  <c r="H625" i="29"/>
  <c r="H627" i="29" s="1"/>
  <c r="I625" i="29"/>
  <c r="I627" i="29" s="1"/>
  <c r="J625" i="29"/>
  <c r="J627" i="29" s="1"/>
  <c r="K625" i="29"/>
  <c r="K627" i="29" s="1"/>
  <c r="L625" i="29"/>
  <c r="L627" i="29" s="1"/>
  <c r="M625" i="29"/>
  <c r="M627" i="29" s="1"/>
  <c r="N625" i="29"/>
  <c r="N627" i="29" s="1"/>
  <c r="P625" i="29"/>
  <c r="P627" i="29" s="1"/>
  <c r="J645" i="29"/>
  <c r="J647" i="29" s="1"/>
  <c r="P645" i="29"/>
  <c r="P647" i="29" s="1"/>
  <c r="H645" i="29"/>
  <c r="H647" i="29" s="1"/>
  <c r="F645" i="29"/>
  <c r="F647" i="29" s="1"/>
  <c r="I645" i="29"/>
  <c r="I647" i="29" s="1"/>
  <c r="K645" i="29"/>
  <c r="K647" i="29" s="1"/>
  <c r="L645" i="29"/>
  <c r="L647" i="29" s="1"/>
  <c r="M645" i="29"/>
  <c r="M647" i="29" s="1"/>
  <c r="N645" i="29"/>
  <c r="N647" i="29" s="1"/>
  <c r="O645" i="29"/>
  <c r="O647" i="29" s="1"/>
  <c r="G645" i="29"/>
  <c r="G647" i="29" s="1"/>
  <c r="E645" i="29"/>
  <c r="E647" i="29" s="1"/>
  <c r="L637" i="29"/>
  <c r="L639" i="29" s="1"/>
  <c r="N637" i="29"/>
  <c r="N639" i="29" s="1"/>
  <c r="H637" i="29"/>
  <c r="H639" i="29" s="1"/>
  <c r="G637" i="29"/>
  <c r="G639" i="29" s="1"/>
  <c r="F637" i="29"/>
  <c r="F639" i="29" s="1"/>
  <c r="E637" i="29"/>
  <c r="E639" i="29" s="1"/>
  <c r="AA96" i="7" l="1"/>
  <c r="O77" i="7"/>
  <c r="AB96" i="7"/>
  <c r="P78" i="7"/>
  <c r="D15" i="9"/>
  <c r="AF38" i="7"/>
  <c r="AE38" i="7"/>
  <c r="AB38" i="7"/>
  <c r="AA38" i="7"/>
  <c r="G592" i="29"/>
  <c r="G594" i="29" s="1"/>
  <c r="K592" i="29"/>
  <c r="K594" i="29" s="1"/>
  <c r="F592" i="29"/>
  <c r="F594" i="29" s="1"/>
  <c r="E592" i="29"/>
  <c r="E594" i="29" s="1"/>
  <c r="H592" i="29"/>
  <c r="H594" i="29" s="1"/>
  <c r="P584" i="29"/>
  <c r="P586" i="29" s="1"/>
  <c r="H584" i="29"/>
  <c r="H586" i="29" s="1"/>
  <c r="I584" i="29"/>
  <c r="I586" i="29" s="1"/>
  <c r="J584" i="29"/>
  <c r="J586" i="29" s="1"/>
  <c r="K584" i="29"/>
  <c r="K586" i="29" s="1"/>
  <c r="L584" i="29"/>
  <c r="L586" i="29" s="1"/>
  <c r="M584" i="29"/>
  <c r="M586" i="29" s="1"/>
  <c r="N584" i="29"/>
  <c r="N586" i="29" s="1"/>
  <c r="O584" i="29"/>
  <c r="O586" i="29" s="1"/>
  <c r="G584" i="29"/>
  <c r="G586" i="29" s="1"/>
  <c r="F584" i="29"/>
  <c r="F586" i="29" s="1"/>
  <c r="E584" i="29"/>
  <c r="E586" i="29" s="1"/>
  <c r="P572" i="29"/>
  <c r="P574" i="29" s="1"/>
  <c r="I572" i="29"/>
  <c r="I574" i="29" s="1"/>
  <c r="N572" i="29"/>
  <c r="N574" i="29" s="1"/>
  <c r="H536" i="29"/>
  <c r="H538" i="29" s="1"/>
  <c r="P536" i="29"/>
  <c r="P538" i="29" s="1"/>
  <c r="J536" i="29"/>
  <c r="J538" i="29" s="1"/>
  <c r="G536" i="29"/>
  <c r="G538" i="29" s="1"/>
  <c r="F536" i="29"/>
  <c r="F538" i="29" s="1"/>
  <c r="E536" i="29"/>
  <c r="E538" i="29" s="1"/>
  <c r="N529" i="29"/>
  <c r="N531" i="29" s="1"/>
  <c r="E529" i="29"/>
  <c r="E531" i="29" s="1"/>
  <c r="I529" i="29"/>
  <c r="I531" i="29" s="1"/>
  <c r="G529" i="29"/>
  <c r="G531" i="29" s="1"/>
  <c r="F529" i="29"/>
  <c r="F531" i="29" s="1"/>
  <c r="H531" i="29"/>
  <c r="H517" i="29"/>
  <c r="H519" i="29" s="1"/>
  <c r="P517" i="29"/>
  <c r="P519" i="29" s="1"/>
  <c r="G517" i="29"/>
  <c r="G519" i="29" s="1"/>
  <c r="K517" i="29"/>
  <c r="K519" i="29" s="1"/>
  <c r="J517" i="29"/>
  <c r="J519" i="29" s="1"/>
  <c r="M517" i="29"/>
  <c r="M519" i="29" s="1"/>
  <c r="N517" i="29"/>
  <c r="N519" i="29" s="1"/>
  <c r="O517" i="29"/>
  <c r="O519" i="29" s="1"/>
  <c r="F519" i="29"/>
  <c r="E517" i="29"/>
  <c r="E519" i="29" s="1"/>
  <c r="P481" i="29"/>
  <c r="P483" i="29" s="1"/>
  <c r="H481" i="29"/>
  <c r="H483" i="29" s="1"/>
  <c r="J481" i="29"/>
  <c r="J483" i="29" s="1"/>
  <c r="E481" i="29"/>
  <c r="E483" i="29" s="1"/>
  <c r="I481" i="29"/>
  <c r="I483" i="29" s="1"/>
  <c r="K481" i="29"/>
  <c r="K483" i="29" s="1"/>
  <c r="L481" i="29"/>
  <c r="L483" i="29" s="1"/>
  <c r="M481" i="29"/>
  <c r="M483" i="29" s="1"/>
  <c r="N481" i="29"/>
  <c r="N483" i="29" s="1"/>
  <c r="O481" i="29"/>
  <c r="O483" i="29" s="1"/>
  <c r="G481" i="29"/>
  <c r="G483" i="29" s="1"/>
  <c r="F481" i="29"/>
  <c r="F483" i="29" s="1"/>
  <c r="P473" i="29"/>
  <c r="P475" i="29" s="1"/>
  <c r="H473" i="29"/>
  <c r="H475" i="29" s="1"/>
  <c r="F473" i="29"/>
  <c r="F475" i="29" s="1"/>
  <c r="G473" i="29"/>
  <c r="G475" i="29" s="1"/>
  <c r="E473" i="29"/>
  <c r="E475" i="29" s="1"/>
  <c r="K473" i="29"/>
  <c r="K475" i="29" s="1"/>
  <c r="L473" i="29"/>
  <c r="L475" i="29" s="1"/>
  <c r="H461" i="29"/>
  <c r="H463" i="29" s="1"/>
  <c r="P461" i="29"/>
  <c r="P463" i="29" s="1"/>
  <c r="I461" i="29"/>
  <c r="I463" i="29" s="1"/>
  <c r="J461" i="29"/>
  <c r="J463" i="29" s="1"/>
  <c r="K461" i="29"/>
  <c r="K463" i="29" s="1"/>
  <c r="L461" i="29"/>
  <c r="L463" i="29" s="1"/>
  <c r="M461" i="29"/>
  <c r="M463" i="29" s="1"/>
  <c r="N461" i="29"/>
  <c r="N463" i="29" s="1"/>
  <c r="O461" i="29"/>
  <c r="O463" i="29" s="1"/>
  <c r="G461" i="29"/>
  <c r="G463" i="29" s="1"/>
  <c r="F461" i="29"/>
  <c r="F463" i="29" s="1"/>
  <c r="P427" i="29"/>
  <c r="P429" i="29" s="1"/>
  <c r="H427" i="29"/>
  <c r="H429" i="29" s="1"/>
  <c r="O427" i="29"/>
  <c r="O429" i="29" s="1"/>
  <c r="H408" i="29"/>
  <c r="G420" i="29"/>
  <c r="G422" i="29" s="1"/>
  <c r="J420" i="29"/>
  <c r="J422" i="29" s="1"/>
  <c r="P420" i="29"/>
  <c r="P422" i="29" s="1"/>
  <c r="P408" i="29"/>
  <c r="J408" i="29"/>
  <c r="N427" i="29"/>
  <c r="N429" i="29" s="1"/>
  <c r="E427" i="29"/>
  <c r="E429" i="29" s="1"/>
  <c r="I427" i="29"/>
  <c r="I429" i="29" s="1"/>
  <c r="M427" i="29"/>
  <c r="M429" i="29" s="1"/>
  <c r="J427" i="29"/>
  <c r="J429" i="29" s="1"/>
  <c r="K427" i="29"/>
  <c r="K429" i="29" s="1"/>
  <c r="L427" i="29"/>
  <c r="L429" i="29" s="1"/>
  <c r="G427" i="29"/>
  <c r="G429" i="29" s="1"/>
  <c r="F427" i="29"/>
  <c r="F429" i="29" s="1"/>
  <c r="L420" i="29"/>
  <c r="L422" i="29" s="1"/>
  <c r="H420" i="29"/>
  <c r="H422" i="29" s="1"/>
  <c r="I420" i="29"/>
  <c r="I422" i="29" s="1"/>
  <c r="F420" i="29"/>
  <c r="F422" i="29" s="1"/>
  <c r="F408" i="29"/>
  <c r="I408" i="29"/>
  <c r="K408" i="29"/>
  <c r="L408" i="29"/>
  <c r="M408" i="29"/>
  <c r="N408" i="29"/>
  <c r="O408" i="29"/>
  <c r="G408" i="29"/>
  <c r="E408" i="29"/>
  <c r="M311" i="29"/>
  <c r="M313" i="29" s="1"/>
  <c r="E311" i="29"/>
  <c r="E313" i="29" s="1"/>
  <c r="P311" i="29"/>
  <c r="P313" i="29" s="1"/>
  <c r="J311" i="29"/>
  <c r="J313" i="29" s="1"/>
  <c r="F311" i="29"/>
  <c r="F313" i="29" s="1"/>
  <c r="G311" i="29"/>
  <c r="G313" i="29" s="1"/>
  <c r="H311" i="29"/>
  <c r="H313" i="29" s="1"/>
  <c r="N291" i="29"/>
  <c r="N293" i="29" s="1"/>
  <c r="P291" i="29"/>
  <c r="P293" i="29" s="1"/>
  <c r="J291" i="29"/>
  <c r="J293" i="29" s="1"/>
  <c r="P303" i="29"/>
  <c r="P305" i="29" s="1"/>
  <c r="M303" i="29"/>
  <c r="M305" i="29" s="1"/>
  <c r="I303" i="29"/>
  <c r="I305" i="29" s="1"/>
  <c r="J303" i="29"/>
  <c r="J305" i="29" s="1"/>
  <c r="K303" i="29"/>
  <c r="K305" i="29" s="1"/>
  <c r="L303" i="29"/>
  <c r="L305" i="29" s="1"/>
  <c r="N303" i="29"/>
  <c r="N305" i="29" s="1"/>
  <c r="O303" i="29"/>
  <c r="O305" i="29" s="1"/>
  <c r="I291" i="29"/>
  <c r="I293" i="29" s="1"/>
  <c r="F303" i="29"/>
  <c r="F305" i="29" s="1"/>
  <c r="G303" i="29"/>
  <c r="G305" i="29" s="1"/>
  <c r="E303" i="29"/>
  <c r="E305" i="29" s="1"/>
  <c r="H303" i="29"/>
  <c r="H305" i="29" s="1"/>
  <c r="H291" i="29"/>
  <c r="H293" i="29" s="1"/>
  <c r="K291" i="29"/>
  <c r="K293" i="29" s="1"/>
  <c r="G291" i="29"/>
  <c r="G293" i="29" s="1"/>
  <c r="F291" i="29"/>
  <c r="F293" i="29" s="1"/>
  <c r="E291" i="29"/>
  <c r="E293" i="29" s="1"/>
  <c r="F257" i="29"/>
  <c r="F259" i="29" s="1"/>
  <c r="H257" i="29"/>
  <c r="H259" i="29" s="1"/>
  <c r="M257" i="29"/>
  <c r="M259" i="29" s="1"/>
  <c r="I257" i="29"/>
  <c r="I259" i="29" s="1"/>
  <c r="J257" i="29"/>
  <c r="J259" i="29" s="1"/>
  <c r="K257" i="29"/>
  <c r="K259" i="29" s="1"/>
  <c r="L257" i="29"/>
  <c r="L259" i="29" s="1"/>
  <c r="N257" i="29"/>
  <c r="N259" i="29" s="1"/>
  <c r="O257" i="29"/>
  <c r="O259" i="29" s="1"/>
  <c r="P257" i="29"/>
  <c r="P259" i="29" s="1"/>
  <c r="G257" i="29"/>
  <c r="G259" i="29" s="1"/>
  <c r="E257" i="29"/>
  <c r="E259" i="29" s="1"/>
  <c r="E249" i="29"/>
  <c r="E251" i="29" s="1"/>
  <c r="F249" i="29"/>
  <c r="F251" i="29" s="1"/>
  <c r="G249" i="29"/>
  <c r="G251" i="29" s="1"/>
  <c r="H249" i="29"/>
  <c r="H251" i="29" s="1"/>
  <c r="H204" i="29"/>
  <c r="H206" i="29" s="1"/>
  <c r="G204" i="29"/>
  <c r="G206" i="29" s="1"/>
  <c r="F204" i="29"/>
  <c r="F206" i="29" s="1"/>
  <c r="E204" i="29"/>
  <c r="E206" i="29" s="1"/>
  <c r="L204" i="29"/>
  <c r="L206" i="29" s="1"/>
  <c r="E196" i="29"/>
  <c r="E198" i="29" s="1"/>
  <c r="F196" i="29"/>
  <c r="F198" i="29" s="1"/>
  <c r="G196" i="29"/>
  <c r="G198" i="29" s="1"/>
  <c r="H196" i="29"/>
  <c r="H198" i="29" s="1"/>
  <c r="O128" i="29"/>
  <c r="O130" i="29" s="1"/>
  <c r="K128" i="29"/>
  <c r="K130" i="29" s="1"/>
  <c r="M410" i="29" l="1"/>
  <c r="L410" i="29"/>
  <c r="L432" i="29"/>
  <c r="L434" i="29" s="1"/>
  <c r="K410" i="29"/>
  <c r="K432" i="29"/>
  <c r="K434" i="29" s="1"/>
  <c r="I410" i="29"/>
  <c r="I432" i="29"/>
  <c r="I434" i="29" s="1"/>
  <c r="F410" i="29"/>
  <c r="F432" i="29"/>
  <c r="F434" i="29" s="1"/>
  <c r="J410" i="29"/>
  <c r="J432" i="29"/>
  <c r="J434" i="29" s="1"/>
  <c r="P410" i="29"/>
  <c r="P432" i="29"/>
  <c r="P434" i="29" s="1"/>
  <c r="E410" i="29"/>
  <c r="E432" i="29"/>
  <c r="E434" i="29" s="1"/>
  <c r="G410" i="29"/>
  <c r="G432" i="29"/>
  <c r="G434" i="29" s="1"/>
  <c r="O410" i="29"/>
  <c r="N410" i="29"/>
  <c r="H410" i="29"/>
  <c r="H432" i="29"/>
  <c r="H434" i="29" s="1"/>
  <c r="E15" i="9"/>
  <c r="E16" i="9" s="1"/>
  <c r="I676" i="29"/>
  <c r="I677" i="29" s="1"/>
  <c r="E685" i="29"/>
  <c r="E686" i="29" s="1"/>
  <c r="G676" i="29"/>
  <c r="G677" i="29" s="1"/>
  <c r="H676" i="29"/>
  <c r="H677" i="29" s="1"/>
  <c r="F676" i="29"/>
  <c r="F677" i="29" s="1"/>
  <c r="E676" i="29"/>
  <c r="E677" i="29" s="1"/>
  <c r="N676" i="29"/>
  <c r="N677" i="29" s="1"/>
  <c r="P676" i="29"/>
  <c r="P677" i="29" s="1"/>
  <c r="E549" i="29"/>
  <c r="E551" i="29" s="1"/>
  <c r="I440" i="29"/>
  <c r="I442" i="29" s="1"/>
  <c r="E436" i="29"/>
  <c r="E438" i="29" s="1"/>
  <c r="G440" i="29"/>
  <c r="G442" i="29" s="1"/>
  <c r="E487" i="29"/>
  <c r="E489" i="29" s="1"/>
  <c r="J440" i="29"/>
  <c r="J442" i="29" s="1"/>
  <c r="E491" i="29"/>
  <c r="E493" i="29" s="1"/>
  <c r="E495" i="29"/>
  <c r="E497" i="29" s="1"/>
  <c r="F440" i="29"/>
  <c r="F442" i="29" s="1"/>
  <c r="E541" i="29"/>
  <c r="E543" i="29" s="1"/>
  <c r="E545" i="29"/>
  <c r="E547" i="29" s="1"/>
  <c r="E440" i="29"/>
  <c r="E442" i="29" s="1"/>
  <c r="L440" i="29"/>
  <c r="L442" i="29" s="1"/>
  <c r="P440" i="29"/>
  <c r="P442" i="29" s="1"/>
  <c r="P436" i="29"/>
  <c r="P438" i="29" s="1"/>
  <c r="H440" i="29"/>
  <c r="H442" i="29" s="1"/>
  <c r="D93" i="29"/>
  <c r="J147" i="29" l="1"/>
  <c r="J149" i="29" s="1"/>
  <c r="N128" i="29"/>
  <c r="N130" i="29" s="1"/>
  <c r="H128" i="29"/>
  <c r="H130" i="29" s="1"/>
  <c r="J93" i="29"/>
  <c r="J95" i="29" s="1"/>
  <c r="H93" i="29"/>
  <c r="H95" i="29" s="1"/>
  <c r="H75" i="29"/>
  <c r="H77" i="29" s="1"/>
  <c r="H86" i="29"/>
  <c r="H88" i="29" s="1"/>
  <c r="H735" i="29" l="1"/>
  <c r="H343" i="29"/>
  <c r="H344" i="29" s="1"/>
  <c r="K147" i="29"/>
  <c r="K149" i="29" s="1"/>
  <c r="D86" i="29"/>
  <c r="I93" i="29"/>
  <c r="I95" i="29" s="1"/>
  <c r="K93" i="29"/>
  <c r="K95" i="29" s="1"/>
  <c r="L93" i="29"/>
  <c r="L95" i="29" s="1"/>
  <c r="M93" i="29"/>
  <c r="M95" i="29" s="1"/>
  <c r="N93" i="29"/>
  <c r="N95" i="29" s="1"/>
  <c r="O93" i="29"/>
  <c r="O95" i="29" s="1"/>
  <c r="P93" i="29"/>
  <c r="P95" i="29" s="1"/>
  <c r="J86" i="29"/>
  <c r="J88" i="29" s="1"/>
  <c r="E93" i="29"/>
  <c r="E95" i="29" s="1"/>
  <c r="F93" i="29"/>
  <c r="F95" i="29" s="1"/>
  <c r="G93" i="29"/>
  <c r="G95" i="29" s="1"/>
  <c r="E630" i="14"/>
  <c r="E632" i="14" s="1"/>
  <c r="D577" i="14"/>
  <c r="D579" i="14" s="1"/>
  <c r="E577" i="14"/>
  <c r="E579" i="14" s="1"/>
  <c r="F577" i="14"/>
  <c r="F579" i="14" s="1"/>
  <c r="E565" i="14"/>
  <c r="E567" i="14" s="1"/>
  <c r="D565" i="14"/>
  <c r="D567" i="14" s="1"/>
  <c r="F565" i="14"/>
  <c r="F567" i="14" s="1"/>
  <c r="D511" i="14"/>
  <c r="D513" i="14" s="1"/>
  <c r="E511" i="14"/>
  <c r="E513" i="14" s="1"/>
  <c r="F511" i="14"/>
  <c r="F513" i="14" s="1"/>
  <c r="D454" i="14"/>
  <c r="D456" i="14" s="1"/>
  <c r="E454" i="14"/>
  <c r="E456" i="14" s="1"/>
  <c r="F454" i="14"/>
  <c r="F456" i="14" s="1"/>
  <c r="F412" i="14"/>
  <c r="F414" i="14" s="1"/>
  <c r="F419" i="14"/>
  <c r="F421" i="14" s="1"/>
  <c r="D412" i="14"/>
  <c r="D414" i="14" s="1"/>
  <c r="T334" i="7"/>
  <c r="T323" i="7"/>
  <c r="AE334" i="7"/>
  <c r="AF334" i="7"/>
  <c r="S334" i="7"/>
  <c r="F400" i="14"/>
  <c r="F402" i="14" s="1"/>
  <c r="F134" i="14"/>
  <c r="F136" i="14" s="1"/>
  <c r="D83" i="14"/>
  <c r="D85" i="14" s="1"/>
  <c r="E300" i="14"/>
  <c r="E302" i="14" s="1"/>
  <c r="D300" i="14"/>
  <c r="D302" i="14" s="1"/>
  <c r="F300" i="14"/>
  <c r="F302" i="14" s="1"/>
  <c r="E288" i="14"/>
  <c r="E290" i="14" s="1"/>
  <c r="H147" i="29" l="1"/>
  <c r="G565" i="14"/>
  <c r="G511" i="14"/>
  <c r="G513" i="14" s="1"/>
  <c r="G577" i="14"/>
  <c r="G579" i="14" s="1"/>
  <c r="G412" i="14"/>
  <c r="G454" i="14"/>
  <c r="G456" i="14" s="1"/>
  <c r="G300" i="14"/>
  <c r="G302" i="14" s="1"/>
  <c r="H753" i="29" l="1"/>
  <c r="H149" i="29"/>
  <c r="H566" i="14"/>
  <c r="G567" i="14"/>
  <c r="H413" i="14"/>
  <c r="G414" i="14"/>
  <c r="H361" i="29"/>
  <c r="H362" i="29" s="1"/>
  <c r="D288" i="14" l="1"/>
  <c r="D290" i="14" s="1"/>
  <c r="F288" i="14"/>
  <c r="F290" i="14" s="1"/>
  <c r="G288" i="14"/>
  <c r="G290" i="14" s="1"/>
  <c r="D254" i="14"/>
  <c r="D256" i="14" s="1"/>
  <c r="E254" i="14"/>
  <c r="E256" i="14" s="1"/>
  <c r="F254" i="14"/>
  <c r="F256" i="14" s="1"/>
  <c r="G254" i="14"/>
  <c r="D246" i="14"/>
  <c r="D248" i="14" s="1"/>
  <c r="E246" i="14"/>
  <c r="E248" i="14" s="1"/>
  <c r="F246" i="14"/>
  <c r="F248" i="14" s="1"/>
  <c r="F72" i="14"/>
  <c r="F74" i="14" s="1"/>
  <c r="F83" i="14"/>
  <c r="F85" i="14" s="1"/>
  <c r="G90" i="14"/>
  <c r="G92" i="14" s="1"/>
  <c r="F123" i="14"/>
  <c r="F125" i="14" s="1"/>
  <c r="D134" i="14"/>
  <c r="D136" i="14" s="1"/>
  <c r="E134" i="14"/>
  <c r="E136" i="14" s="1"/>
  <c r="H255" i="14" l="1"/>
  <c r="G256" i="14"/>
  <c r="G246" i="14"/>
  <c r="G248" i="14" s="1"/>
  <c r="G134" i="14" l="1"/>
  <c r="G136" i="14" s="1"/>
  <c r="AF42" i="7" l="1"/>
  <c r="AF45" i="7" s="1"/>
  <c r="AJ45" i="7" s="1"/>
  <c r="AE45" i="7"/>
  <c r="G83" i="14" l="1"/>
  <c r="T260" i="7"/>
  <c r="S260" i="7"/>
  <c r="AB328" i="7"/>
  <c r="H84" i="14" l="1"/>
  <c r="G85" i="14"/>
  <c r="T164" i="7"/>
  <c r="S164" i="7"/>
  <c r="T160" i="7"/>
  <c r="S160" i="7"/>
  <c r="AE158" i="7"/>
  <c r="AE162" i="7" s="1"/>
  <c r="AF158" i="7"/>
  <c r="AF162" i="7" s="1"/>
  <c r="S150" i="7" l="1"/>
  <c r="S145" i="7"/>
  <c r="S379" i="7"/>
  <c r="T385" i="7"/>
  <c r="S385" i="7"/>
  <c r="T391" i="7"/>
  <c r="S391" i="7"/>
  <c r="S358" i="7"/>
  <c r="S376" i="7"/>
  <c r="T371" i="7"/>
  <c r="S371" i="7"/>
  <c r="AC436" i="7"/>
  <c r="AC440" i="7" s="1"/>
  <c r="AD436" i="7"/>
  <c r="AD440" i="7" s="1"/>
  <c r="Q371" i="7"/>
  <c r="R439" i="7" l="1"/>
  <c r="P274" i="7"/>
  <c r="R46" i="7"/>
  <c r="Q46" i="7"/>
  <c r="R104" i="7"/>
  <c r="Q104" i="7"/>
  <c r="T301" i="7"/>
  <c r="S301" i="7"/>
  <c r="S516" i="7"/>
  <c r="S541" i="7"/>
  <c r="AE544" i="7"/>
  <c r="AE546" i="7"/>
  <c r="S545" i="7"/>
  <c r="S518" i="7"/>
  <c r="S535" i="7"/>
  <c r="S537" i="7"/>
  <c r="S536" i="7"/>
  <c r="AE533" i="7"/>
  <c r="S530" i="7"/>
  <c r="S464" i="7"/>
  <c r="S492" i="7"/>
  <c r="S498" i="7"/>
  <c r="S465" i="7"/>
  <c r="S483" i="7"/>
  <c r="S478" i="7"/>
  <c r="S499" i="7"/>
  <c r="AE475" i="7"/>
  <c r="AE480" i="7" s="1"/>
  <c r="AE463" i="7"/>
  <c r="S479" i="7"/>
  <c r="S419" i="7"/>
  <c r="S409" i="7"/>
  <c r="S438" i="7"/>
  <c r="S441" i="7"/>
  <c r="S411" i="7"/>
  <c r="S424" i="7"/>
  <c r="S430" i="7"/>
  <c r="S445" i="7"/>
  <c r="S410" i="7"/>
  <c r="AE449" i="7"/>
  <c r="AE445" i="7"/>
  <c r="S357" i="7"/>
  <c r="S372" i="7"/>
  <c r="S377" i="7"/>
  <c r="S392" i="7"/>
  <c r="S373" i="7"/>
  <c r="S361" i="7"/>
  <c r="T305" i="7"/>
  <c r="S329" i="7"/>
  <c r="S321" i="7"/>
  <c r="S336" i="7"/>
  <c r="AE310" i="7"/>
  <c r="S305" i="7"/>
  <c r="AE312" i="7"/>
  <c r="S245" i="7"/>
  <c r="S273" i="7"/>
  <c r="S276" i="7"/>
  <c r="S246" i="7"/>
  <c r="S259" i="7"/>
  <c r="S264" i="7"/>
  <c r="S280" i="7"/>
  <c r="AE256" i="7"/>
  <c r="AE255" i="7"/>
  <c r="AE261" i="7" s="1"/>
  <c r="S249" i="7"/>
  <c r="S211" i="7"/>
  <c r="T187" i="7"/>
  <c r="S187" i="7"/>
  <c r="AE218" i="7"/>
  <c r="AE220" i="7" s="1"/>
  <c r="S212" i="7"/>
  <c r="S216" i="7"/>
  <c r="S208" i="7"/>
  <c r="S189" i="7"/>
  <c r="AE204" i="7"/>
  <c r="S131" i="7"/>
  <c r="S151" i="7"/>
  <c r="S166" i="7"/>
  <c r="S147" i="7"/>
  <c r="AE125" i="7"/>
  <c r="AE142" i="7"/>
  <c r="AE147" i="7" s="1"/>
  <c r="S146" i="7"/>
  <c r="S71" i="7"/>
  <c r="S100" i="7"/>
  <c r="S103" i="7"/>
  <c r="AE95" i="7"/>
  <c r="S73" i="7"/>
  <c r="S90" i="7"/>
  <c r="S92" i="7"/>
  <c r="S107" i="7"/>
  <c r="S91" i="7"/>
  <c r="S75" i="7"/>
  <c r="S86" i="7"/>
  <c r="S72" i="7"/>
  <c r="AE108" i="7"/>
  <c r="S96" i="7"/>
  <c r="AE99" i="7"/>
  <c r="S14" i="7"/>
  <c r="S31" i="7"/>
  <c r="S28" i="7"/>
  <c r="S40" i="7"/>
  <c r="T245" i="7"/>
  <c r="T357" i="7"/>
  <c r="T410" i="7"/>
  <c r="T131" i="7"/>
  <c r="Q543" i="7"/>
  <c r="O435" i="7"/>
  <c r="P327" i="7"/>
  <c r="Q270" i="7"/>
  <c r="Q157" i="7"/>
  <c r="O484" i="7"/>
  <c r="AE548" i="7" l="1"/>
  <c r="AE155" i="7"/>
  <c r="S136" i="7"/>
  <c r="AE541" i="7"/>
  <c r="S522" i="7"/>
  <c r="AE487" i="7"/>
  <c r="S469" i="7"/>
  <c r="AE96" i="7"/>
  <c r="S78" i="7"/>
  <c r="AE269" i="7"/>
  <c r="S250" i="7"/>
  <c r="AE212" i="7"/>
  <c r="S193" i="7"/>
  <c r="AE317" i="7"/>
  <c r="AE325" i="7" l="1"/>
  <c r="S306" i="7"/>
  <c r="Q15" i="7"/>
  <c r="Q73" i="7"/>
  <c r="O132" i="7"/>
  <c r="Q189" i="7"/>
  <c r="Q246" i="7"/>
  <c r="O246" i="7"/>
  <c r="Q358" i="7"/>
  <c r="Q411" i="7"/>
  <c r="O465" i="7"/>
  <c r="O518" i="7"/>
  <c r="P246" i="7"/>
  <c r="AB66" i="7"/>
  <c r="AA66" i="7"/>
  <c r="T329" i="7"/>
  <c r="T336" i="7"/>
  <c r="S322" i="7"/>
  <c r="AF310" i="7"/>
  <c r="AF312" i="7"/>
  <c r="T211" i="7"/>
  <c r="T28" i="7"/>
  <c r="T40" i="7"/>
  <c r="T36" i="7"/>
  <c r="AF218" i="7"/>
  <c r="AF220" i="7" s="1"/>
  <c r="T210" i="7"/>
  <c r="T212" i="7"/>
  <c r="T464" i="7"/>
  <c r="T486" i="7"/>
  <c r="T492" i="7"/>
  <c r="T498" i="7"/>
  <c r="T465" i="7"/>
  <c r="T478" i="7"/>
  <c r="T499" i="7"/>
  <c r="T485" i="7"/>
  <c r="S485" i="7" s="1"/>
  <c r="AF475" i="7"/>
  <c r="AF480" i="7" s="1"/>
  <c r="AF463" i="7"/>
  <c r="T479" i="7"/>
  <c r="T409" i="7"/>
  <c r="T441" i="7"/>
  <c r="T430" i="7"/>
  <c r="T445" i="7"/>
  <c r="AF449" i="7"/>
  <c r="AF445" i="7"/>
  <c r="T259" i="7"/>
  <c r="AF256" i="7"/>
  <c r="AF255" i="7"/>
  <c r="T266" i="7"/>
  <c r="S266" i="7" s="1"/>
  <c r="T216" i="7"/>
  <c r="S209" i="7"/>
  <c r="AF198" i="7"/>
  <c r="AF204" i="7" s="1"/>
  <c r="T200" i="7"/>
  <c r="T166" i="7"/>
  <c r="T147" i="7"/>
  <c r="T152" i="7"/>
  <c r="S152" i="7" s="1"/>
  <c r="AF125" i="7"/>
  <c r="AF142" i="7"/>
  <c r="AF147" i="7" s="1"/>
  <c r="T146" i="7"/>
  <c r="T71" i="7"/>
  <c r="T100" i="7"/>
  <c r="T103" i="7"/>
  <c r="T73" i="7"/>
  <c r="T90" i="7"/>
  <c r="T92" i="7"/>
  <c r="T107" i="7"/>
  <c r="T93" i="7"/>
  <c r="S93" i="7" s="1"/>
  <c r="T91" i="7"/>
  <c r="T75" i="7"/>
  <c r="T86" i="7"/>
  <c r="T72" i="7"/>
  <c r="AF108" i="7"/>
  <c r="T96" i="7"/>
  <c r="AF99" i="7"/>
  <c r="AF261" i="7" l="1"/>
  <c r="AF269" i="7" s="1"/>
  <c r="AF155" i="7"/>
  <c r="T136" i="7"/>
  <c r="AF212" i="7"/>
  <c r="T193" i="7"/>
  <c r="AF487" i="7"/>
  <c r="T469" i="7"/>
  <c r="AF317" i="7"/>
  <c r="AF95" i="7"/>
  <c r="T372" i="7"/>
  <c r="T377" i="7"/>
  <c r="T392" i="7"/>
  <c r="T378" i="7"/>
  <c r="S378" i="7" s="1"/>
  <c r="T373" i="7"/>
  <c r="T361" i="7"/>
  <c r="T273" i="7"/>
  <c r="T276" i="7"/>
  <c r="T246" i="7"/>
  <c r="T280" i="7"/>
  <c r="T249" i="7"/>
  <c r="T516" i="7"/>
  <c r="T541" i="7"/>
  <c r="AF544" i="7"/>
  <c r="AF546" i="7"/>
  <c r="T535" i="7"/>
  <c r="T537" i="7"/>
  <c r="T536" i="7"/>
  <c r="AF528" i="7"/>
  <c r="AF533" i="7" s="1"/>
  <c r="S538" i="7"/>
  <c r="T530" i="7"/>
  <c r="T250" i="7" l="1"/>
  <c r="AF96" i="7"/>
  <c r="T78" i="7"/>
  <c r="E15" i="26" s="1"/>
  <c r="N15" i="26" s="1"/>
  <c r="AF541" i="7"/>
  <c r="T522" i="7"/>
  <c r="AF325" i="7"/>
  <c r="T306" i="7"/>
  <c r="AF548" i="7"/>
  <c r="E75" i="29"/>
  <c r="E77" i="29" s="1"/>
  <c r="M9" i="26"/>
  <c r="M10" i="26"/>
  <c r="M12" i="26"/>
  <c r="M13" i="26"/>
  <c r="M19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8" i="26"/>
  <c r="L9" i="26"/>
  <c r="L10" i="26"/>
  <c r="L12" i="26"/>
  <c r="L13" i="26"/>
  <c r="L19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8" i="26"/>
  <c r="K9" i="26"/>
  <c r="K10" i="26"/>
  <c r="K12" i="26"/>
  <c r="K13" i="26"/>
  <c r="K19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8" i="26"/>
  <c r="J9" i="26"/>
  <c r="J10" i="26"/>
  <c r="J12" i="26"/>
  <c r="J13" i="26"/>
  <c r="J19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8" i="26"/>
  <c r="I9" i="26"/>
  <c r="I10" i="26"/>
  <c r="I12" i="26"/>
  <c r="I13" i="26"/>
  <c r="I19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8" i="26"/>
  <c r="H9" i="26"/>
  <c r="H10" i="26"/>
  <c r="H12" i="26"/>
  <c r="H13" i="26"/>
  <c r="H19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8" i="26"/>
  <c r="G9" i="26"/>
  <c r="G10" i="26"/>
  <c r="G12" i="26"/>
  <c r="G13" i="26"/>
  <c r="G19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8" i="26"/>
  <c r="F9" i="26"/>
  <c r="F10" i="26"/>
  <c r="F12" i="26"/>
  <c r="F13" i="26"/>
  <c r="F19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8" i="26"/>
  <c r="E9" i="26"/>
  <c r="E10" i="26"/>
  <c r="E12" i="26"/>
  <c r="E13" i="26"/>
  <c r="E19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8" i="26"/>
  <c r="D10" i="26"/>
  <c r="D12" i="26"/>
  <c r="D13" i="26"/>
  <c r="D19" i="26"/>
  <c r="D22" i="26"/>
  <c r="D23" i="26"/>
  <c r="D24" i="26"/>
  <c r="D25" i="26"/>
  <c r="D26" i="26"/>
  <c r="D28" i="26"/>
  <c r="D29" i="26"/>
  <c r="D30" i="26"/>
  <c r="D31" i="26"/>
  <c r="D33" i="26"/>
  <c r="D35" i="26"/>
  <c r="D36" i="26"/>
  <c r="D37" i="26"/>
  <c r="D38" i="26"/>
  <c r="D39" i="26"/>
  <c r="D8" i="26"/>
  <c r="T14" i="7"/>
  <c r="D9" i="26" s="1"/>
  <c r="T31" i="7"/>
  <c r="D27" i="26" s="1"/>
  <c r="D32" i="26"/>
  <c r="D34" i="26"/>
  <c r="O15" i="26" l="1"/>
  <c r="N401" i="7"/>
  <c r="Z400" i="7" s="1"/>
  <c r="N348" i="7"/>
  <c r="Z346" i="7" s="1"/>
  <c r="N179" i="7"/>
  <c r="Z177" i="7" s="1"/>
  <c r="N455" i="7"/>
  <c r="R259" i="7"/>
  <c r="R28" i="7"/>
  <c r="Q537" i="7"/>
  <c r="Q377" i="7"/>
  <c r="Q34" i="7"/>
  <c r="Q332" i="7"/>
  <c r="R442" i="7"/>
  <c r="R163" i="7"/>
  <c r="Q163" i="7"/>
  <c r="Q538" i="7"/>
  <c r="Q516" i="7"/>
  <c r="Q550" i="7"/>
  <c r="Q531" i="7"/>
  <c r="AC545" i="7"/>
  <c r="AC548" i="7" s="1"/>
  <c r="Q536" i="7"/>
  <c r="Q533" i="7"/>
  <c r="Q529" i="7"/>
  <c r="Q549" i="7"/>
  <c r="Q548" i="7"/>
  <c r="AC524" i="7"/>
  <c r="AP523" i="7" s="1"/>
  <c r="AC526" i="7"/>
  <c r="AP525" i="7" s="1"/>
  <c r="Q521" i="7"/>
  <c r="AC529" i="7"/>
  <c r="Q463" i="7"/>
  <c r="Q485" i="7"/>
  <c r="AC486" i="7"/>
  <c r="Q470" i="7" s="1"/>
  <c r="AC494" i="7"/>
  <c r="Q464" i="7"/>
  <c r="Q499" i="7"/>
  <c r="AC499" i="7"/>
  <c r="AC498" i="7"/>
  <c r="AC489" i="7"/>
  <c r="Q496" i="7"/>
  <c r="Q495" i="7"/>
  <c r="R431" i="7"/>
  <c r="Q431" i="7" s="1"/>
  <c r="R426" i="7"/>
  <c r="R422" i="7"/>
  <c r="AC419" i="7"/>
  <c r="AC421" i="7"/>
  <c r="Q410" i="7"/>
  <c r="Q409" i="7"/>
  <c r="AC432" i="7"/>
  <c r="Q416" i="7" s="1"/>
  <c r="AM412" i="7" s="1"/>
  <c r="Q432" i="7"/>
  <c r="Q426" i="7"/>
  <c r="Q439" i="7"/>
  <c r="Q419" i="7"/>
  <c r="AC416" i="7"/>
  <c r="AP415" i="7" s="1"/>
  <c r="AC403" i="7"/>
  <c r="Q357" i="7"/>
  <c r="Q356" i="7"/>
  <c r="AC378" i="7"/>
  <c r="Q363" i="7" s="1"/>
  <c r="Q376" i="7"/>
  <c r="AC355" i="7"/>
  <c r="AC396" i="7"/>
  <c r="Q379" i="7"/>
  <c r="Q381" i="7"/>
  <c r="AC383" i="7"/>
  <c r="AC386" i="7" s="1"/>
  <c r="Q388" i="7"/>
  <c r="AC363" i="7"/>
  <c r="AC365" i="7"/>
  <c r="Q310" i="7"/>
  <c r="Q300" i="7"/>
  <c r="AC311" i="7"/>
  <c r="AC320" i="7"/>
  <c r="Q336" i="7"/>
  <c r="Q301" i="7"/>
  <c r="AC312" i="7"/>
  <c r="Q304" i="7"/>
  <c r="R279" i="7"/>
  <c r="AD281" i="7"/>
  <c r="Q245" i="7"/>
  <c r="Q244" i="7"/>
  <c r="Q259" i="7"/>
  <c r="AC268" i="7"/>
  <c r="Q279" i="7"/>
  <c r="Q263" i="7"/>
  <c r="Q261" i="7"/>
  <c r="Q264" i="7"/>
  <c r="Q262" i="7"/>
  <c r="Q248" i="7"/>
  <c r="AC276" i="7"/>
  <c r="AC281" i="7"/>
  <c r="Q276" i="7"/>
  <c r="AC252" i="7"/>
  <c r="AP252" i="7" s="1"/>
  <c r="AC241" i="7"/>
  <c r="R35" i="7"/>
  <c r="Q35" i="7" s="1"/>
  <c r="Q159" i="7"/>
  <c r="Q209" i="7"/>
  <c r="Q197" i="7"/>
  <c r="Q192" i="7"/>
  <c r="Q187" i="7"/>
  <c r="AC215" i="7"/>
  <c r="AC220" i="7" s="1"/>
  <c r="AC196" i="7"/>
  <c r="Q223" i="7"/>
  <c r="Q188" i="7"/>
  <c r="Q202" i="7"/>
  <c r="AC225" i="7"/>
  <c r="Q219" i="7"/>
  <c r="Q150" i="7"/>
  <c r="Q131" i="7"/>
  <c r="Q130" i="7"/>
  <c r="AC131" i="7"/>
  <c r="AC154" i="7"/>
  <c r="Q145" i="7"/>
  <c r="Q132" i="7"/>
  <c r="AC167" i="7"/>
  <c r="AC159" i="7"/>
  <c r="AC162" i="7" s="1"/>
  <c r="AC142" i="7"/>
  <c r="AC140" i="7"/>
  <c r="Q72" i="7"/>
  <c r="Q71" i="7"/>
  <c r="AC77" i="7"/>
  <c r="AP77" i="7" s="1"/>
  <c r="AC104" i="7"/>
  <c r="Q85" i="7"/>
  <c r="Q105" i="7"/>
  <c r="Q92" i="7"/>
  <c r="R45" i="7"/>
  <c r="Q45" i="7"/>
  <c r="Q18" i="7"/>
  <c r="R18" i="7"/>
  <c r="Q23" i="7"/>
  <c r="Q14" i="7"/>
  <c r="Q13" i="7"/>
  <c r="Q42" i="7"/>
  <c r="AC22" i="7"/>
  <c r="Q28" i="7"/>
  <c r="Q49" i="7"/>
  <c r="Q31" i="7"/>
  <c r="AC24" i="7"/>
  <c r="Q26" i="7"/>
  <c r="AC55" i="7"/>
  <c r="Q32" i="7"/>
  <c r="Q33" i="7"/>
  <c r="AC25" i="7"/>
  <c r="AP20" i="7"/>
  <c r="AC23" i="7"/>
  <c r="AC34" i="7"/>
  <c r="AC21" i="7"/>
  <c r="AP21" i="7" s="1"/>
  <c r="AC17" i="7"/>
  <c r="W470" i="7" l="1"/>
  <c r="AM466" i="7"/>
  <c r="U470" i="7"/>
  <c r="AI268" i="7"/>
  <c r="Q251" i="7"/>
  <c r="W251" i="7" s="1"/>
  <c r="AI154" i="7"/>
  <c r="Q137" i="7"/>
  <c r="W137" i="7" s="1"/>
  <c r="W363" i="7"/>
  <c r="W416" i="7"/>
  <c r="U416" i="7"/>
  <c r="AP520" i="7"/>
  <c r="AC533" i="7"/>
  <c r="Q522" i="7" s="1"/>
  <c r="W522" i="7" s="1"/>
  <c r="AC324" i="7"/>
  <c r="AC540" i="7"/>
  <c r="AG486" i="7"/>
  <c r="AI486" i="7"/>
  <c r="AP487" i="7"/>
  <c r="AI548" i="7"/>
  <c r="AG548" i="7"/>
  <c r="AC480" i="7"/>
  <c r="AI378" i="7"/>
  <c r="AC317" i="7"/>
  <c r="Q306" i="7" s="1"/>
  <c r="W306" i="7" s="1"/>
  <c r="AP363" i="7"/>
  <c r="AC372" i="7"/>
  <c r="AC426" i="7"/>
  <c r="AP412" i="7"/>
  <c r="AI432" i="7"/>
  <c r="AG432" i="7"/>
  <c r="AP432" i="7"/>
  <c r="AP249" i="7"/>
  <c r="AC261" i="7"/>
  <c r="Q250" i="7" s="1"/>
  <c r="W250" i="7" s="1"/>
  <c r="AI220" i="7"/>
  <c r="AP219" i="7"/>
  <c r="AG220" i="7"/>
  <c r="AP196" i="7"/>
  <c r="AC204" i="7"/>
  <c r="Q193" i="7" s="1"/>
  <c r="W193" i="7" s="1"/>
  <c r="AP138" i="7"/>
  <c r="AC147" i="7"/>
  <c r="Q136" i="7" s="1"/>
  <c r="W136" i="7" s="1"/>
  <c r="AP94" i="7"/>
  <c r="AC95" i="7"/>
  <c r="AC88" i="7"/>
  <c r="Q77" i="7" s="1"/>
  <c r="AC30" i="7"/>
  <c r="AI34" i="7"/>
  <c r="AG34" i="7"/>
  <c r="AC37" i="7"/>
  <c r="Q20" i="7" s="1"/>
  <c r="AP34" i="7"/>
  <c r="Q275" i="7"/>
  <c r="R92" i="7"/>
  <c r="R376" i="7"/>
  <c r="R90" i="7"/>
  <c r="R32" i="7"/>
  <c r="R31" i="7"/>
  <c r="R380" i="7"/>
  <c r="AD548" i="7"/>
  <c r="I535" i="7"/>
  <c r="AD489" i="7"/>
  <c r="AD276" i="7"/>
  <c r="AD159" i="7"/>
  <c r="AD162" i="7" s="1"/>
  <c r="L209" i="7"/>
  <c r="AD215" i="7" s="1"/>
  <c r="AD220" i="7" s="1"/>
  <c r="AD383" i="7"/>
  <c r="AD386" i="7" s="1"/>
  <c r="R381" i="7"/>
  <c r="AD494" i="7"/>
  <c r="AD320" i="7"/>
  <c r="AI480" i="7" l="1"/>
  <c r="Q469" i="7"/>
  <c r="W469" i="7" s="1"/>
  <c r="AI30" i="7"/>
  <c r="Q19" i="7"/>
  <c r="AM19" i="7" s="1"/>
  <c r="AI540" i="7"/>
  <c r="Q523" i="7"/>
  <c r="W523" i="7" s="1"/>
  <c r="AC433" i="7"/>
  <c r="AG433" i="7" s="1"/>
  <c r="Q415" i="7"/>
  <c r="AI324" i="7"/>
  <c r="Q307" i="7"/>
  <c r="W307" i="7" s="1"/>
  <c r="AP95" i="7"/>
  <c r="Q78" i="7"/>
  <c r="W20" i="7"/>
  <c r="U20" i="7"/>
  <c r="AM20" i="7"/>
  <c r="W77" i="7"/>
  <c r="U77" i="7"/>
  <c r="AI372" i="7"/>
  <c r="Q362" i="7"/>
  <c r="AI533" i="7"/>
  <c r="AC541" i="7"/>
  <c r="AI541" i="7" s="1"/>
  <c r="AC325" i="7"/>
  <c r="AI325" i="7" s="1"/>
  <c r="AI317" i="7"/>
  <c r="AJ548" i="7"/>
  <c r="AH548" i="7"/>
  <c r="AC487" i="7"/>
  <c r="AI487" i="7" s="1"/>
  <c r="AI426" i="7"/>
  <c r="AP425" i="7"/>
  <c r="AG426" i="7"/>
  <c r="AC379" i="7"/>
  <c r="AI379" i="7" s="1"/>
  <c r="AC269" i="7"/>
  <c r="AI269" i="7" s="1"/>
  <c r="AI261" i="7"/>
  <c r="AJ220" i="7"/>
  <c r="AH220" i="7"/>
  <c r="AC212" i="7"/>
  <c r="AI212" i="7" s="1"/>
  <c r="AI204" i="7"/>
  <c r="AP30" i="7"/>
  <c r="AG30" i="7"/>
  <c r="AI147" i="7"/>
  <c r="AC155" i="7"/>
  <c r="AI155" i="7" s="1"/>
  <c r="AC96" i="7"/>
  <c r="AP96" i="7" s="1"/>
  <c r="AP88" i="7"/>
  <c r="AI95" i="7"/>
  <c r="AG95" i="7"/>
  <c r="AI88" i="7"/>
  <c r="AG88" i="7"/>
  <c r="AI37" i="7"/>
  <c r="AG37" i="7"/>
  <c r="AP37" i="7"/>
  <c r="AC38" i="7"/>
  <c r="R336" i="7"/>
  <c r="R313" i="7"/>
  <c r="AD317" i="7"/>
  <c r="R306" i="7" s="1"/>
  <c r="X306" i="7" s="1"/>
  <c r="W78" i="7" l="1"/>
  <c r="AM74" i="7"/>
  <c r="U78" i="7"/>
  <c r="U415" i="7"/>
  <c r="W415" i="7"/>
  <c r="AM411" i="7"/>
  <c r="AP433" i="7"/>
  <c r="AI433" i="7"/>
  <c r="W362" i="7"/>
  <c r="AJ317" i="7"/>
  <c r="AI96" i="7"/>
  <c r="AG96" i="7"/>
  <c r="AI38" i="7"/>
  <c r="AG38" i="7"/>
  <c r="AP38" i="7"/>
  <c r="AD77" i="7"/>
  <c r="R105" i="7"/>
  <c r="AD268" i="7"/>
  <c r="P388" i="7"/>
  <c r="O388" i="7"/>
  <c r="AB378" i="7"/>
  <c r="P363" i="7" s="1"/>
  <c r="J15" i="9" s="1"/>
  <c r="P361" i="7"/>
  <c r="O361" i="7"/>
  <c r="AB392" i="7"/>
  <c r="AA392" i="7"/>
  <c r="O264" i="7"/>
  <c r="O259" i="7"/>
  <c r="P263" i="7"/>
  <c r="O263" i="7"/>
  <c r="P277" i="7"/>
  <c r="P262" i="7"/>
  <c r="O262" i="7"/>
  <c r="P249" i="7"/>
  <c r="O249" i="7"/>
  <c r="O280" i="7"/>
  <c r="P280" i="7"/>
  <c r="AB268" i="7"/>
  <c r="P251" i="7" s="1"/>
  <c r="AB261" i="7"/>
  <c r="P250" i="7" s="1"/>
  <c r="AA261" i="7"/>
  <c r="O250" i="7" s="1"/>
  <c r="O257" i="7"/>
  <c r="O549" i="7"/>
  <c r="P548" i="7"/>
  <c r="O548" i="7"/>
  <c r="P518" i="7"/>
  <c r="P536" i="7"/>
  <c r="AB540" i="7"/>
  <c r="P523" i="7" s="1"/>
  <c r="AA540" i="7"/>
  <c r="O523" i="7" s="1"/>
  <c r="P521" i="7"/>
  <c r="O521" i="7"/>
  <c r="AB558" i="7"/>
  <c r="AA558" i="7"/>
  <c r="AD378" i="7"/>
  <c r="R363" i="7" s="1"/>
  <c r="AD365" i="7"/>
  <c r="R304" i="7"/>
  <c r="AD324" i="7"/>
  <c r="AD486" i="7"/>
  <c r="R470" i="7" s="1"/>
  <c r="AD473" i="7"/>
  <c r="AD241" i="7"/>
  <c r="AJ268" i="7" l="1"/>
  <c r="R251" i="7"/>
  <c r="AN247" i="7" s="1"/>
  <c r="H15" i="28" s="1"/>
  <c r="AJ324" i="7"/>
  <c r="R307" i="7"/>
  <c r="L15" i="24"/>
  <c r="X470" i="7"/>
  <c r="L15" i="27" s="1"/>
  <c r="V470" i="7"/>
  <c r="L15" i="25" s="1"/>
  <c r="AN466" i="7"/>
  <c r="L15" i="28" s="1"/>
  <c r="J15" i="24"/>
  <c r="AN359" i="7"/>
  <c r="J15" i="28" s="1"/>
  <c r="X363" i="7"/>
  <c r="J15" i="27" s="1"/>
  <c r="V363" i="7"/>
  <c r="J15" i="25" s="1"/>
  <c r="U523" i="7"/>
  <c r="AM519" i="7"/>
  <c r="M15" i="9"/>
  <c r="H14" i="9"/>
  <c r="U250" i="7"/>
  <c r="AM246" i="7"/>
  <c r="H15" i="9"/>
  <c r="AA372" i="7"/>
  <c r="O362" i="7" s="1"/>
  <c r="AP539" i="7"/>
  <c r="AG540" i="7"/>
  <c r="AQ487" i="7"/>
  <c r="AJ486" i="7"/>
  <c r="AH486" i="7"/>
  <c r="AD372" i="7"/>
  <c r="AJ378" i="7"/>
  <c r="AQ379" i="7"/>
  <c r="AH378" i="7"/>
  <c r="AA378" i="7"/>
  <c r="O363" i="7" s="1"/>
  <c r="AP378" i="7"/>
  <c r="AB372" i="7"/>
  <c r="AD325" i="7"/>
  <c r="AJ325" i="7" s="1"/>
  <c r="AA268" i="7"/>
  <c r="AP268" i="7" s="1"/>
  <c r="AD261" i="7"/>
  <c r="AH268" i="7"/>
  <c r="AQ268" i="7"/>
  <c r="AB269" i="7"/>
  <c r="AP261" i="7"/>
  <c r="AG261" i="7"/>
  <c r="AD95" i="7"/>
  <c r="V251" i="7" l="1"/>
  <c r="H15" i="25" s="1"/>
  <c r="H16" i="9"/>
  <c r="AP372" i="7"/>
  <c r="AG372" i="7"/>
  <c r="AJ261" i="7"/>
  <c r="R250" i="7"/>
  <c r="I15" i="24"/>
  <c r="X307" i="7"/>
  <c r="I15" i="27" s="1"/>
  <c r="AQ95" i="7"/>
  <c r="R78" i="7"/>
  <c r="AB379" i="7"/>
  <c r="P362" i="7"/>
  <c r="J14" i="9" s="1"/>
  <c r="J16" i="9" s="1"/>
  <c r="AM359" i="7"/>
  <c r="U363" i="7"/>
  <c r="U362" i="7"/>
  <c r="AM358" i="7"/>
  <c r="X251" i="7"/>
  <c r="H15" i="27" s="1"/>
  <c r="H15" i="24"/>
  <c r="AD480" i="7"/>
  <c r="R469" i="7" s="1"/>
  <c r="X469" i="7" s="1"/>
  <c r="L14" i="27" s="1"/>
  <c r="L16" i="27" s="1"/>
  <c r="AJ372" i="7"/>
  <c r="R362" i="7"/>
  <c r="AG268" i="7"/>
  <c r="O251" i="7"/>
  <c r="AH261" i="7"/>
  <c r="AQ261" i="7"/>
  <c r="AD269" i="7"/>
  <c r="AJ269" i="7" s="1"/>
  <c r="AA269" i="7"/>
  <c r="AG269" i="7" s="1"/>
  <c r="AD379" i="7"/>
  <c r="AJ379" i="7" s="1"/>
  <c r="AG378" i="7"/>
  <c r="AA379" i="7"/>
  <c r="AP379" i="7"/>
  <c r="AH372" i="7"/>
  <c r="AQ372" i="7"/>
  <c r="AJ95" i="7"/>
  <c r="AH95" i="7"/>
  <c r="AD487" i="7" l="1"/>
  <c r="AJ487" i="7" s="1"/>
  <c r="X250" i="7"/>
  <c r="AN246" i="7"/>
  <c r="V250" i="7"/>
  <c r="H14" i="25" s="1"/>
  <c r="H16" i="25" s="1"/>
  <c r="X78" i="7"/>
  <c r="E15" i="27" s="1"/>
  <c r="E15" i="24"/>
  <c r="AN74" i="7"/>
  <c r="E15" i="28" s="1"/>
  <c r="V78" i="7"/>
  <c r="E15" i="25" s="1"/>
  <c r="AJ480" i="7"/>
  <c r="X362" i="7"/>
  <c r="V362" i="7"/>
  <c r="J14" i="25" s="1"/>
  <c r="J16" i="25" s="1"/>
  <c r="AN358" i="7"/>
  <c r="AM247" i="7"/>
  <c r="U251" i="7"/>
  <c r="AH269" i="7"/>
  <c r="AQ269" i="7"/>
  <c r="AP269" i="7"/>
  <c r="AH379" i="7"/>
  <c r="AP380" i="7"/>
  <c r="AG379" i="7"/>
  <c r="AQ380" i="7"/>
  <c r="R499" i="7"/>
  <c r="AD499" i="7"/>
  <c r="R189" i="7"/>
  <c r="R42" i="7" l="1"/>
  <c r="R15" i="7"/>
  <c r="R34" i="7"/>
  <c r="M24" i="24" l="1"/>
  <c r="M32" i="24"/>
  <c r="M29" i="24"/>
  <c r="M12" i="24"/>
  <c r="M19" i="24"/>
  <c r="M23" i="24"/>
  <c r="M25" i="24"/>
  <c r="M27" i="24"/>
  <c r="M28" i="24"/>
  <c r="M33" i="24"/>
  <c r="M34" i="24"/>
  <c r="M35" i="24"/>
  <c r="M36" i="24"/>
  <c r="M37" i="24"/>
  <c r="M39" i="24"/>
  <c r="L10" i="24"/>
  <c r="L12" i="24"/>
  <c r="L19" i="24"/>
  <c r="L22" i="24"/>
  <c r="L23" i="24"/>
  <c r="L25" i="24"/>
  <c r="L26" i="24"/>
  <c r="L27" i="24"/>
  <c r="L33" i="24"/>
  <c r="L34" i="24"/>
  <c r="L35" i="24"/>
  <c r="L36" i="24"/>
  <c r="L37" i="24"/>
  <c r="L39" i="24"/>
  <c r="K12" i="24"/>
  <c r="K23" i="24"/>
  <c r="K25" i="24"/>
  <c r="K27" i="24"/>
  <c r="K28" i="24"/>
  <c r="K33" i="24"/>
  <c r="K34" i="24"/>
  <c r="K35" i="24"/>
  <c r="K36" i="24"/>
  <c r="K37" i="24"/>
  <c r="J12" i="24"/>
  <c r="J19" i="24"/>
  <c r="J22" i="24"/>
  <c r="J23" i="24"/>
  <c r="J25" i="24"/>
  <c r="J26" i="24"/>
  <c r="J27" i="24"/>
  <c r="J28" i="24"/>
  <c r="J33" i="24"/>
  <c r="J34" i="24"/>
  <c r="J35" i="24"/>
  <c r="J36" i="24"/>
  <c r="J37" i="24"/>
  <c r="J39" i="24"/>
  <c r="I12" i="24"/>
  <c r="I23" i="24"/>
  <c r="I25" i="24"/>
  <c r="I26" i="24"/>
  <c r="I27" i="24"/>
  <c r="I28" i="24"/>
  <c r="I31" i="24"/>
  <c r="I33" i="24"/>
  <c r="I34" i="24"/>
  <c r="I35" i="24"/>
  <c r="I36" i="24"/>
  <c r="I37" i="24"/>
  <c r="I39" i="24"/>
  <c r="H19" i="24"/>
  <c r="H23" i="24"/>
  <c r="H25" i="24"/>
  <c r="H33" i="24"/>
  <c r="H34" i="24"/>
  <c r="H36" i="24"/>
  <c r="H37" i="24"/>
  <c r="H39" i="24"/>
  <c r="G12" i="24"/>
  <c r="G22" i="24"/>
  <c r="G23" i="24"/>
  <c r="G25" i="24"/>
  <c r="G26" i="24"/>
  <c r="G27" i="24"/>
  <c r="G32" i="24"/>
  <c r="G33" i="24"/>
  <c r="G34" i="24"/>
  <c r="G35" i="24"/>
  <c r="G36" i="24"/>
  <c r="G37" i="24"/>
  <c r="G39" i="24"/>
  <c r="F12" i="24"/>
  <c r="F13" i="24"/>
  <c r="F19" i="24"/>
  <c r="F22" i="24"/>
  <c r="F23" i="24"/>
  <c r="F25" i="24"/>
  <c r="F26" i="24"/>
  <c r="F27" i="24"/>
  <c r="F28" i="24"/>
  <c r="F31" i="24"/>
  <c r="F33" i="24"/>
  <c r="F34" i="24"/>
  <c r="F35" i="24"/>
  <c r="F37" i="24"/>
  <c r="F39" i="24"/>
  <c r="E12" i="24"/>
  <c r="E19" i="24"/>
  <c r="E22" i="24"/>
  <c r="E24" i="24"/>
  <c r="E25" i="24"/>
  <c r="E26" i="24"/>
  <c r="E27" i="24"/>
  <c r="E33" i="24"/>
  <c r="E34" i="24"/>
  <c r="E35" i="24"/>
  <c r="E36" i="24"/>
  <c r="E37" i="24"/>
  <c r="E39" i="24"/>
  <c r="D12" i="24"/>
  <c r="D23" i="24"/>
  <c r="D25" i="24"/>
  <c r="D26" i="24"/>
  <c r="D28" i="24"/>
  <c r="D32" i="24"/>
  <c r="D33" i="24"/>
  <c r="D34" i="24"/>
  <c r="D35" i="24"/>
  <c r="D36" i="24"/>
  <c r="D37" i="24"/>
  <c r="D39" i="24"/>
  <c r="I29" i="24"/>
  <c r="I30" i="24"/>
  <c r="AD23" i="7"/>
  <c r="L28" i="24"/>
  <c r="L38" i="24"/>
  <c r="L29" i="24"/>
  <c r="AD498" i="7"/>
  <c r="L30" i="24"/>
  <c r="L24" i="24"/>
  <c r="L31" i="24"/>
  <c r="L13" i="24"/>
  <c r="M38" i="24"/>
  <c r="M30" i="24"/>
  <c r="AD540" i="7"/>
  <c r="R523" i="7" s="1"/>
  <c r="M13" i="24"/>
  <c r="L32" i="24"/>
  <c r="M9" i="24"/>
  <c r="M8" i="24"/>
  <c r="J10" i="24"/>
  <c r="I10" i="24"/>
  <c r="R246" i="7"/>
  <c r="H10" i="24" s="1"/>
  <c r="G10" i="24"/>
  <c r="R132" i="7"/>
  <c r="F10" i="24" s="1"/>
  <c r="E10" i="24"/>
  <c r="D10" i="24"/>
  <c r="M10" i="24"/>
  <c r="M31" i="24"/>
  <c r="M26" i="24"/>
  <c r="M22" i="24"/>
  <c r="L9" i="24"/>
  <c r="R463" i="7"/>
  <c r="L8" i="24" s="1"/>
  <c r="AD432" i="7"/>
  <c r="R416" i="7" s="1"/>
  <c r="R409" i="7"/>
  <c r="K8" i="24" s="1"/>
  <c r="K38" i="24"/>
  <c r="K10" i="24"/>
  <c r="K29" i="24"/>
  <c r="K24" i="24"/>
  <c r="K32" i="24"/>
  <c r="K13" i="24"/>
  <c r="K30" i="24"/>
  <c r="K31" i="24"/>
  <c r="K9" i="24"/>
  <c r="K22" i="24"/>
  <c r="K26" i="24"/>
  <c r="K39" i="24"/>
  <c r="R419" i="7"/>
  <c r="K19" i="24" s="1"/>
  <c r="AD416" i="7"/>
  <c r="AD403" i="7"/>
  <c r="R357" i="7"/>
  <c r="J9" i="24" s="1"/>
  <c r="R356" i="7"/>
  <c r="J8" i="24" s="1"/>
  <c r="J38" i="24"/>
  <c r="J30" i="24"/>
  <c r="AD355" i="7"/>
  <c r="AD396" i="7"/>
  <c r="J32" i="24"/>
  <c r="J31" i="24"/>
  <c r="J29" i="24"/>
  <c r="J24" i="24"/>
  <c r="J13" i="24"/>
  <c r="R310" i="7"/>
  <c r="I19" i="24" s="1"/>
  <c r="I9" i="24"/>
  <c r="I8" i="24"/>
  <c r="I38" i="24"/>
  <c r="I32" i="24"/>
  <c r="I22" i="24"/>
  <c r="I24" i="24"/>
  <c r="I13" i="24"/>
  <c r="R261" i="7"/>
  <c r="H26" i="24" s="1"/>
  <c r="G31" i="24"/>
  <c r="F30" i="24"/>
  <c r="O464" i="7"/>
  <c r="O463" i="7"/>
  <c r="AA475" i="7"/>
  <c r="O492" i="7"/>
  <c r="O483" i="7"/>
  <c r="O467" i="7"/>
  <c r="AA492" i="7"/>
  <c r="O488" i="7"/>
  <c r="AA469" i="7"/>
  <c r="AA474" i="7"/>
  <c r="O495" i="7"/>
  <c r="O482" i="7"/>
  <c r="O477" i="7"/>
  <c r="O410" i="7"/>
  <c r="O409" i="7"/>
  <c r="O424" i="7"/>
  <c r="AA438" i="7"/>
  <c r="AA440" i="7" s="1"/>
  <c r="O429" i="7"/>
  <c r="AA404" i="7"/>
  <c r="O357" i="7"/>
  <c r="O356" i="7"/>
  <c r="AA387" i="7"/>
  <c r="O389" i="7"/>
  <c r="P410" i="7"/>
  <c r="P409" i="7"/>
  <c r="P464" i="7"/>
  <c r="P463" i="7"/>
  <c r="AB475" i="7"/>
  <c r="P467" i="7"/>
  <c r="AB492" i="7"/>
  <c r="P486" i="7"/>
  <c r="P488" i="7"/>
  <c r="P495" i="7"/>
  <c r="P465" i="7"/>
  <c r="P482" i="7"/>
  <c r="P484" i="7"/>
  <c r="P477" i="7"/>
  <c r="P435" i="7"/>
  <c r="AB438" i="7"/>
  <c r="AB440" i="7" s="1"/>
  <c r="AB404" i="7"/>
  <c r="P357" i="7"/>
  <c r="P356" i="7"/>
  <c r="AB387" i="7"/>
  <c r="P389" i="7"/>
  <c r="O378" i="7"/>
  <c r="AB211" i="7"/>
  <c r="P194" i="7" s="1"/>
  <c r="P162" i="7"/>
  <c r="AB154" i="7"/>
  <c r="P137" i="7" s="1"/>
  <c r="AB98" i="7"/>
  <c r="AH98" i="7" s="1"/>
  <c r="P90" i="7"/>
  <c r="P107" i="7"/>
  <c r="AD533" i="7" l="1"/>
  <c r="R522" i="7" s="1"/>
  <c r="X522" i="7" s="1"/>
  <c r="M14" i="27" s="1"/>
  <c r="K15" i="24"/>
  <c r="AN412" i="7"/>
  <c r="K15" i="28" s="1"/>
  <c r="F15" i="9"/>
  <c r="X523" i="7"/>
  <c r="M15" i="27" s="1"/>
  <c r="M15" i="24"/>
  <c r="AN519" i="7"/>
  <c r="M15" i="28" s="1"/>
  <c r="V523" i="7"/>
  <c r="M15" i="25" s="1"/>
  <c r="AN190" i="7"/>
  <c r="G15" i="28" s="1"/>
  <c r="G15" i="9"/>
  <c r="V194" i="7"/>
  <c r="G15" i="25" s="1"/>
  <c r="X416" i="7"/>
  <c r="K15" i="27" s="1"/>
  <c r="V416" i="7"/>
  <c r="K15" i="25" s="1"/>
  <c r="AJ540" i="7"/>
  <c r="AQ539" i="7"/>
  <c r="AH540" i="7"/>
  <c r="AB480" i="7"/>
  <c r="P469" i="7" s="1"/>
  <c r="AP469" i="7"/>
  <c r="AA480" i="7"/>
  <c r="O469" i="7" s="1"/>
  <c r="AJ432" i="7"/>
  <c r="AH432" i="7"/>
  <c r="AQ432" i="7"/>
  <c r="AD426" i="7"/>
  <c r="R415" i="7" s="1"/>
  <c r="AQ211" i="7"/>
  <c r="AH211" i="7"/>
  <c r="AA154" i="7"/>
  <c r="O137" i="7" s="1"/>
  <c r="AP153" i="7"/>
  <c r="M16" i="27" l="1"/>
  <c r="AD541" i="7"/>
  <c r="AJ541" i="7" s="1"/>
  <c r="AJ533" i="7"/>
  <c r="AN465" i="7"/>
  <c r="L14" i="9"/>
  <c r="L16" i="9" s="1"/>
  <c r="V469" i="7"/>
  <c r="L14" i="25" s="1"/>
  <c r="L16" i="25" s="1"/>
  <c r="AM465" i="7"/>
  <c r="U469" i="7"/>
  <c r="X415" i="7"/>
  <c r="AN411" i="7"/>
  <c r="V415" i="7"/>
  <c r="K14" i="25" s="1"/>
  <c r="K16" i="25" s="1"/>
  <c r="U137" i="7"/>
  <c r="AM133" i="7"/>
  <c r="AG480" i="7"/>
  <c r="AP480" i="7"/>
  <c r="AA487" i="7"/>
  <c r="AB487" i="7"/>
  <c r="AQ480" i="7"/>
  <c r="AH480" i="7"/>
  <c r="AJ426" i="7"/>
  <c r="AQ425" i="7"/>
  <c r="AH426" i="7"/>
  <c r="AD433" i="7"/>
  <c r="AG154" i="7"/>
  <c r="AP154" i="7"/>
  <c r="AA13" i="7"/>
  <c r="AG487" i="7" l="1"/>
  <c r="AP488" i="7"/>
  <c r="AH487" i="7"/>
  <c r="AQ488" i="7"/>
  <c r="AH433" i="7"/>
  <c r="AJ433" i="7"/>
  <c r="AQ433" i="7"/>
  <c r="AB304" i="7"/>
  <c r="AB317" i="7" s="1"/>
  <c r="P306" i="7" s="1"/>
  <c r="I14" i="9" l="1"/>
  <c r="AN302" i="7"/>
  <c r="V306" i="7"/>
  <c r="I14" i="25" s="1"/>
  <c r="AH317" i="7"/>
  <c r="AQ317" i="7"/>
  <c r="R245" i="7"/>
  <c r="H9" i="24" s="1"/>
  <c r="R244" i="7"/>
  <c r="H8" i="24" s="1"/>
  <c r="H32" i="24"/>
  <c r="H24" i="24"/>
  <c r="R270" i="7"/>
  <c r="H35" i="24" s="1"/>
  <c r="H38" i="24"/>
  <c r="H29" i="24"/>
  <c r="H30" i="24"/>
  <c r="H31" i="24"/>
  <c r="H28" i="24"/>
  <c r="H27" i="24"/>
  <c r="R248" i="7"/>
  <c r="H12" i="24" s="1"/>
  <c r="H22" i="24"/>
  <c r="R275" i="7"/>
  <c r="H13" i="24"/>
  <c r="G13" i="24"/>
  <c r="D13" i="24"/>
  <c r="R197" i="7"/>
  <c r="G19" i="24" s="1"/>
  <c r="G9" i="24"/>
  <c r="R187" i="7"/>
  <c r="G8" i="24" s="1"/>
  <c r="G29" i="24"/>
  <c r="G38" i="24"/>
  <c r="AD196" i="7"/>
  <c r="AD204" i="7" s="1"/>
  <c r="R193" i="7" s="1"/>
  <c r="X193" i="7" s="1"/>
  <c r="G30" i="24"/>
  <c r="R223" i="7"/>
  <c r="G24" i="24"/>
  <c r="AD225" i="7"/>
  <c r="G28" i="24"/>
  <c r="F38" i="24"/>
  <c r="F29" i="24"/>
  <c r="AD131" i="7"/>
  <c r="F32" i="24"/>
  <c r="AD141" i="7"/>
  <c r="AD154" i="7"/>
  <c r="F24" i="24"/>
  <c r="R157" i="7"/>
  <c r="F36" i="24" s="1"/>
  <c r="AD138" i="7"/>
  <c r="AD142" i="7"/>
  <c r="AD140" i="7"/>
  <c r="R72" i="7"/>
  <c r="E9" i="24" s="1"/>
  <c r="R71" i="7"/>
  <c r="E8" i="24" s="1"/>
  <c r="E38" i="24"/>
  <c r="E29" i="24"/>
  <c r="E13" i="24"/>
  <c r="E32" i="24"/>
  <c r="E30" i="24"/>
  <c r="E31" i="24"/>
  <c r="E28" i="24"/>
  <c r="R85" i="7"/>
  <c r="E23" i="24" s="1"/>
  <c r="AD104" i="7"/>
  <c r="AD84" i="7"/>
  <c r="D30" i="24"/>
  <c r="R33" i="7"/>
  <c r="D29" i="24" s="1"/>
  <c r="D31" i="24"/>
  <c r="D38" i="24"/>
  <c r="AD22" i="7"/>
  <c r="D24" i="24"/>
  <c r="AD24" i="7"/>
  <c r="AD25" i="7"/>
  <c r="AD34" i="7"/>
  <c r="AD21" i="7"/>
  <c r="AD17" i="7"/>
  <c r="P322" i="7"/>
  <c r="O322" i="7" s="1"/>
  <c r="AB533" i="7"/>
  <c r="P522" i="7" s="1"/>
  <c r="AB324" i="7"/>
  <c r="P307" i="7" s="1"/>
  <c r="P254" i="7"/>
  <c r="AB276" i="7"/>
  <c r="O220" i="7"/>
  <c r="P140" i="7"/>
  <c r="AB147" i="7"/>
  <c r="O91" i="7"/>
  <c r="O33" i="7"/>
  <c r="D123" i="14"/>
  <c r="D125" i="14" s="1"/>
  <c r="E123" i="14"/>
  <c r="E125" i="14" s="1"/>
  <c r="O31" i="7"/>
  <c r="P31" i="7"/>
  <c r="AQ154" i="7" l="1"/>
  <c r="R137" i="7"/>
  <c r="I15" i="9"/>
  <c r="N15" i="9" s="1"/>
  <c r="AN303" i="7"/>
  <c r="I15" i="28" s="1"/>
  <c r="V307" i="7"/>
  <c r="I15" i="25" s="1"/>
  <c r="I16" i="25" s="1"/>
  <c r="AB155" i="7"/>
  <c r="P136" i="7"/>
  <c r="G234" i="14"/>
  <c r="G236" i="14" s="1"/>
  <c r="M14" i="9"/>
  <c r="M16" i="9" s="1"/>
  <c r="V522" i="7"/>
  <c r="M14" i="25" s="1"/>
  <c r="M16" i="25" s="1"/>
  <c r="AN518" i="7"/>
  <c r="AH533" i="7"/>
  <c r="AB541" i="7"/>
  <c r="AQ532" i="7"/>
  <c r="AQ324" i="7"/>
  <c r="AH324" i="7"/>
  <c r="AB325" i="7"/>
  <c r="AJ204" i="7"/>
  <c r="AD212" i="7"/>
  <c r="AJ212" i="7" s="1"/>
  <c r="AJ154" i="7"/>
  <c r="AH154" i="7"/>
  <c r="AD147" i="7"/>
  <c r="AD88" i="7"/>
  <c r="AD30" i="7"/>
  <c r="R19" i="7" s="1"/>
  <c r="AN19" i="7" s="1"/>
  <c r="AJ34" i="7"/>
  <c r="AD37" i="7"/>
  <c r="R20" i="7" s="1"/>
  <c r="AH34" i="7"/>
  <c r="G123" i="14"/>
  <c r="G125" i="14" s="1"/>
  <c r="I16" i="9" l="1"/>
  <c r="O15" i="9"/>
  <c r="AH147" i="7"/>
  <c r="R136" i="7"/>
  <c r="X136" i="7" s="1"/>
  <c r="D15" i="24"/>
  <c r="X20" i="7"/>
  <c r="D15" i="27" s="1"/>
  <c r="V20" i="7"/>
  <c r="D15" i="25" s="1"/>
  <c r="AN20" i="7"/>
  <c r="D15" i="28" s="1"/>
  <c r="F15" i="24"/>
  <c r="X137" i="7"/>
  <c r="F15" i="27" s="1"/>
  <c r="AN133" i="7"/>
  <c r="F15" i="28" s="1"/>
  <c r="V137" i="7"/>
  <c r="F15" i="25" s="1"/>
  <c r="F14" i="9"/>
  <c r="F16" i="9" s="1"/>
  <c r="AQ88" i="7"/>
  <c r="R77" i="7"/>
  <c r="AQ540" i="7"/>
  <c r="AH541" i="7"/>
  <c r="AQ325" i="7"/>
  <c r="AH325" i="7"/>
  <c r="AJ147" i="7"/>
  <c r="AD155" i="7"/>
  <c r="AQ147" i="7"/>
  <c r="AH88" i="7"/>
  <c r="AJ88" i="7"/>
  <c r="AD96" i="7"/>
  <c r="AJ37" i="7"/>
  <c r="AH37" i="7"/>
  <c r="AQ37" i="7"/>
  <c r="AJ30" i="7"/>
  <c r="AD38" i="7"/>
  <c r="AQ30" i="7"/>
  <c r="AH30" i="7"/>
  <c r="AB99" i="7"/>
  <c r="AB103" i="7" s="1"/>
  <c r="AB43" i="7"/>
  <c r="AB45" i="7" s="1"/>
  <c r="AH45" i="7" s="1"/>
  <c r="AA43" i="7"/>
  <c r="AA45" i="7" s="1"/>
  <c r="P188" i="7"/>
  <c r="O188" i="7"/>
  <c r="O187" i="7"/>
  <c r="P187" i="7"/>
  <c r="P221" i="7"/>
  <c r="O221" i="7"/>
  <c r="AB222" i="7"/>
  <c r="AA222" i="7"/>
  <c r="N15" i="25" l="1"/>
  <c r="N15" i="24"/>
  <c r="O15" i="24" s="1"/>
  <c r="N15" i="28"/>
  <c r="AN132" i="7"/>
  <c r="N15" i="27"/>
  <c r="V136" i="7"/>
  <c r="F14" i="25" s="1"/>
  <c r="F16" i="25" s="1"/>
  <c r="AN73" i="7"/>
  <c r="X77" i="7"/>
  <c r="V77" i="7"/>
  <c r="E14" i="25" s="1"/>
  <c r="E16" i="25" s="1"/>
  <c r="E14" i="24"/>
  <c r="E16" i="24" s="1"/>
  <c r="AJ155" i="7"/>
  <c r="AQ155" i="7"/>
  <c r="AH155" i="7"/>
  <c r="AQ96" i="7"/>
  <c r="AJ96" i="7"/>
  <c r="AH96" i="7"/>
  <c r="AJ38" i="7"/>
  <c r="AQ38" i="7"/>
  <c r="AH38" i="7"/>
  <c r="AA211" i="7"/>
  <c r="O194" i="7" s="1"/>
  <c r="O216" i="7"/>
  <c r="AB204" i="7"/>
  <c r="P193" i="7" s="1"/>
  <c r="AB187" i="7"/>
  <c r="AA187" i="7"/>
  <c r="AB225" i="7"/>
  <c r="AA225" i="7"/>
  <c r="P72" i="7"/>
  <c r="O72" i="7"/>
  <c r="O86" i="7"/>
  <c r="P96" i="7"/>
  <c r="O96" i="7"/>
  <c r="AA99" i="7"/>
  <c r="AA98" i="7"/>
  <c r="AG98" i="7" s="1"/>
  <c r="O90" i="7"/>
  <c r="O107" i="7"/>
  <c r="P93" i="7"/>
  <c r="O93" i="7" s="1"/>
  <c r="O88" i="7"/>
  <c r="P88" i="7"/>
  <c r="P102" i="7"/>
  <c r="O15" i="27" l="1"/>
  <c r="O15" i="25"/>
  <c r="G14" i="9"/>
  <c r="G16" i="9" s="1"/>
  <c r="V193" i="7"/>
  <c r="G14" i="25" s="1"/>
  <c r="G16" i="25" s="1"/>
  <c r="AN189" i="7"/>
  <c r="U194" i="7"/>
  <c r="AM190" i="7"/>
  <c r="AP211" i="7"/>
  <c r="AG211" i="7"/>
  <c r="AP198" i="7"/>
  <c r="AA204" i="7"/>
  <c r="O193" i="7" s="1"/>
  <c r="AB212" i="7"/>
  <c r="AH204" i="7"/>
  <c r="AQ204" i="7"/>
  <c r="AA103" i="7"/>
  <c r="AM189" i="7" l="1"/>
  <c r="U193" i="7"/>
  <c r="AQ212" i="7"/>
  <c r="AH212" i="7"/>
  <c r="AA212" i="7"/>
  <c r="AG204" i="7"/>
  <c r="AP204" i="7"/>
  <c r="R130" i="7"/>
  <c r="F8" i="24" s="1"/>
  <c r="R131" i="7"/>
  <c r="F9" i="24" s="1"/>
  <c r="AD167" i="7"/>
  <c r="AP212" i="7" l="1"/>
  <c r="AG212" i="7"/>
  <c r="R23" i="7"/>
  <c r="D19" i="24" s="1"/>
  <c r="R14" i="7"/>
  <c r="D9" i="24" s="1"/>
  <c r="R13" i="7"/>
  <c r="D8" i="24" s="1"/>
  <c r="R49" i="7"/>
  <c r="D27" i="24"/>
  <c r="R26" i="7"/>
  <c r="D22" i="24" s="1"/>
  <c r="AD55" i="7"/>
  <c r="O526" i="7" l="1"/>
  <c r="O517" i="7"/>
  <c r="O516" i="7"/>
  <c r="AA533" i="7"/>
  <c r="O522" i="7" s="1"/>
  <c r="O301" i="7"/>
  <c r="O300" i="7"/>
  <c r="AA328" i="7"/>
  <c r="O323" i="7"/>
  <c r="O327" i="7"/>
  <c r="O315" i="7"/>
  <c r="O332" i="7"/>
  <c r="O329" i="7"/>
  <c r="O320" i="7"/>
  <c r="AA324" i="7"/>
  <c r="O307" i="7" s="1"/>
  <c r="AA337" i="7"/>
  <c r="AA304" i="7"/>
  <c r="O245" i="7"/>
  <c r="O244" i="7"/>
  <c r="O274" i="7"/>
  <c r="O254" i="7"/>
  <c r="AA277" i="7"/>
  <c r="AA276" i="7"/>
  <c r="O277" i="7"/>
  <c r="O223" i="7"/>
  <c r="O162" i="7"/>
  <c r="P135" i="7"/>
  <c r="O140" i="7"/>
  <c r="O130" i="7"/>
  <c r="O135" i="7"/>
  <c r="O149" i="7"/>
  <c r="O131" i="7"/>
  <c r="O143" i="7"/>
  <c r="O14" i="7"/>
  <c r="O13" i="7"/>
  <c r="AM13" i="7" s="1"/>
  <c r="O37" i="7"/>
  <c r="O42" i="7"/>
  <c r="D618" i="14"/>
  <c r="D620" i="14" s="1"/>
  <c r="U307" i="7" l="1"/>
  <c r="AM303" i="7"/>
  <c r="AM518" i="7"/>
  <c r="U522" i="7"/>
  <c r="AG533" i="7"/>
  <c r="AA541" i="7"/>
  <c r="AP532" i="7"/>
  <c r="AA317" i="7"/>
  <c r="O306" i="7" s="1"/>
  <c r="AP304" i="7"/>
  <c r="AP324" i="7"/>
  <c r="AG324" i="7"/>
  <c r="AA147" i="7"/>
  <c r="AP134" i="7"/>
  <c r="AM302" i="7" l="1"/>
  <c r="U306" i="7"/>
  <c r="AA155" i="7"/>
  <c r="AP155" i="7" s="1"/>
  <c r="O136" i="7"/>
  <c r="AG541" i="7"/>
  <c r="AP540" i="7"/>
  <c r="AA325" i="7"/>
  <c r="AG317" i="7"/>
  <c r="AP317" i="7"/>
  <c r="AG147" i="7"/>
  <c r="AP147" i="7"/>
  <c r="P526" i="7"/>
  <c r="AG155" i="7" l="1"/>
  <c r="U136" i="7"/>
  <c r="AM132" i="7"/>
  <c r="AP325" i="7"/>
  <c r="AG325" i="7"/>
  <c r="P516" i="7"/>
  <c r="P517" i="7"/>
  <c r="E618" i="14"/>
  <c r="E620" i="14" s="1"/>
  <c r="F618" i="14"/>
  <c r="F620" i="14" s="1"/>
  <c r="D400" i="14"/>
  <c r="D402" i="14" s="1"/>
  <c r="E400" i="14"/>
  <c r="E402" i="14" s="1"/>
  <c r="G400" i="14"/>
  <c r="G402" i="14" s="1"/>
  <c r="AI219" i="7"/>
  <c r="AG219" i="7"/>
  <c r="P301" i="7"/>
  <c r="D671" i="14" l="1"/>
  <c r="D672" i="14" s="1"/>
  <c r="G618" i="14"/>
  <c r="G620" i="14" s="1"/>
  <c r="O38" i="7" l="1"/>
  <c r="O28" i="7"/>
  <c r="G72" i="14" l="1"/>
  <c r="H73" i="14" l="1"/>
  <c r="G74" i="14"/>
  <c r="AN13" i="7"/>
  <c r="AB278" i="7" l="1"/>
  <c r="P300" i="7"/>
  <c r="P332" i="7"/>
  <c r="P223" i="7"/>
  <c r="P149" i="7"/>
  <c r="AB337" i="7" l="1"/>
  <c r="H401" i="14"/>
  <c r="P245" i="7"/>
  <c r="P244" i="7"/>
  <c r="H512" i="14" l="1"/>
  <c r="G142" i="14" l="1"/>
  <c r="D90" i="14"/>
  <c r="D92" i="14" s="1"/>
  <c r="E90" i="14"/>
  <c r="E92" i="14" s="1"/>
  <c r="F90" i="14"/>
  <c r="F92" i="14" s="1"/>
  <c r="H91" i="14"/>
  <c r="H143" i="14" l="1"/>
  <c r="G144" i="14"/>
  <c r="P8" i="9"/>
  <c r="T547" i="7" l="1"/>
  <c r="M40" i="26" s="1"/>
  <c r="R547" i="7"/>
  <c r="M40" i="24" s="1"/>
  <c r="Q547" i="7"/>
  <c r="O547" i="7"/>
  <c r="X551" i="7"/>
  <c r="W551" i="7"/>
  <c r="V551" i="7"/>
  <c r="U551" i="7"/>
  <c r="O494" i="7"/>
  <c r="X499" i="7"/>
  <c r="W499" i="7"/>
  <c r="V499" i="7"/>
  <c r="U499" i="7"/>
  <c r="X498" i="7"/>
  <c r="W498" i="7"/>
  <c r="V498" i="7"/>
  <c r="U498" i="7"/>
  <c r="X497" i="7"/>
  <c r="W497" i="7"/>
  <c r="V497" i="7"/>
  <c r="U497" i="7"/>
  <c r="X496" i="7"/>
  <c r="W496" i="7"/>
  <c r="V496" i="7"/>
  <c r="U496" i="7"/>
  <c r="X495" i="7"/>
  <c r="W495" i="7"/>
  <c r="U495" i="7"/>
  <c r="P494" i="7"/>
  <c r="T494" i="7"/>
  <c r="L40" i="26" s="1"/>
  <c r="S494" i="7"/>
  <c r="R494" i="7"/>
  <c r="L40" i="24" s="1"/>
  <c r="Q494" i="7"/>
  <c r="T440" i="7"/>
  <c r="K40" i="26" s="1"/>
  <c r="S440" i="7"/>
  <c r="R440" i="7"/>
  <c r="K40" i="24" s="1"/>
  <c r="Q440" i="7"/>
  <c r="O440" i="7"/>
  <c r="X444" i="7"/>
  <c r="W444" i="7"/>
  <c r="V444" i="7"/>
  <c r="U444" i="7"/>
  <c r="T387" i="7"/>
  <c r="J40" i="26" s="1"/>
  <c r="S387" i="7"/>
  <c r="R387" i="7"/>
  <c r="J40" i="24" s="1"/>
  <c r="Q387" i="7"/>
  <c r="O387" i="7"/>
  <c r="X391" i="7"/>
  <c r="W391" i="7"/>
  <c r="V391" i="7"/>
  <c r="U391" i="7"/>
  <c r="O218" i="7"/>
  <c r="O331" i="7"/>
  <c r="P331" i="7"/>
  <c r="X336" i="7"/>
  <c r="W336" i="7"/>
  <c r="U336" i="7"/>
  <c r="V336" i="7"/>
  <c r="X335" i="7"/>
  <c r="W335" i="7"/>
  <c r="U335" i="7"/>
  <c r="X334" i="7"/>
  <c r="W334" i="7"/>
  <c r="V334" i="7"/>
  <c r="U334" i="7"/>
  <c r="X333" i="7"/>
  <c r="W333" i="7"/>
  <c r="V333" i="7"/>
  <c r="U333" i="7"/>
  <c r="X332" i="7"/>
  <c r="W332" i="7"/>
  <c r="V332" i="7"/>
  <c r="U332" i="7"/>
  <c r="T331" i="7"/>
  <c r="I40" i="26" s="1"/>
  <c r="S331" i="7"/>
  <c r="R331" i="7"/>
  <c r="I40" i="24" s="1"/>
  <c r="Q331" i="7"/>
  <c r="T275" i="7"/>
  <c r="H40" i="26" s="1"/>
  <c r="S275" i="7"/>
  <c r="H40" i="24"/>
  <c r="O275" i="7"/>
  <c r="X279" i="7"/>
  <c r="W279" i="7"/>
  <c r="U279" i="7"/>
  <c r="V279" i="7"/>
  <c r="V276" i="7"/>
  <c r="U276" i="7"/>
  <c r="W276" i="7"/>
  <c r="X276" i="7"/>
  <c r="V277" i="7"/>
  <c r="U277" i="7"/>
  <c r="W277" i="7"/>
  <c r="X277" i="7"/>
  <c r="U278" i="7"/>
  <c r="V278" i="7"/>
  <c r="W278" i="7"/>
  <c r="X278" i="7"/>
  <c r="V280" i="7"/>
  <c r="U280" i="7"/>
  <c r="W280" i="7"/>
  <c r="X280" i="7"/>
  <c r="V388" i="7"/>
  <c r="U388" i="7"/>
  <c r="W388" i="7"/>
  <c r="X388" i="7"/>
  <c r="U389" i="7"/>
  <c r="V389" i="7"/>
  <c r="W389" i="7"/>
  <c r="X389" i="7"/>
  <c r="U390" i="7"/>
  <c r="V390" i="7"/>
  <c r="W390" i="7"/>
  <c r="X390" i="7"/>
  <c r="V392" i="7"/>
  <c r="U392" i="7"/>
  <c r="W392" i="7"/>
  <c r="X392" i="7"/>
  <c r="V441" i="7"/>
  <c r="U441" i="7"/>
  <c r="W441" i="7"/>
  <c r="X441" i="7"/>
  <c r="U442" i="7"/>
  <c r="V442" i="7"/>
  <c r="W442" i="7"/>
  <c r="X442" i="7"/>
  <c r="V443" i="7"/>
  <c r="U443" i="7"/>
  <c r="W443" i="7"/>
  <c r="X443" i="7"/>
  <c r="V445" i="7"/>
  <c r="U445" i="7"/>
  <c r="W445" i="7"/>
  <c r="X445" i="7"/>
  <c r="V548" i="7"/>
  <c r="U548" i="7"/>
  <c r="W548" i="7"/>
  <c r="X548" i="7"/>
  <c r="V549" i="7"/>
  <c r="U549" i="7"/>
  <c r="W549" i="7"/>
  <c r="X549" i="7"/>
  <c r="U550" i="7"/>
  <c r="V550" i="7"/>
  <c r="W550" i="7"/>
  <c r="X550" i="7"/>
  <c r="U552" i="7"/>
  <c r="V552" i="7"/>
  <c r="W552" i="7"/>
  <c r="X552" i="7"/>
  <c r="T161" i="7"/>
  <c r="F40" i="26" s="1"/>
  <c r="S161" i="7"/>
  <c r="R161" i="7"/>
  <c r="F40" i="24" s="1"/>
  <c r="Q161" i="7"/>
  <c r="T102" i="7"/>
  <c r="E40" i="26" s="1"/>
  <c r="S102" i="7"/>
  <c r="R102" i="7"/>
  <c r="E40" i="24" s="1"/>
  <c r="Q102" i="7"/>
  <c r="T44" i="7"/>
  <c r="D40" i="26" s="1"/>
  <c r="S44" i="7"/>
  <c r="R44" i="7"/>
  <c r="D40" i="24" s="1"/>
  <c r="Q44" i="7"/>
  <c r="O44" i="7"/>
  <c r="X48" i="7"/>
  <c r="W48" i="7"/>
  <c r="U48" i="7"/>
  <c r="V48" i="7"/>
  <c r="X106" i="7"/>
  <c r="W106" i="7"/>
  <c r="U106" i="7"/>
  <c r="V106" i="7"/>
  <c r="X165" i="7"/>
  <c r="W165" i="7"/>
  <c r="U165" i="7"/>
  <c r="V165" i="7"/>
  <c r="X222" i="7"/>
  <c r="W222" i="7"/>
  <c r="U222" i="7"/>
  <c r="T218" i="7"/>
  <c r="G40" i="26" s="1"/>
  <c r="S218" i="7"/>
  <c r="R218" i="7"/>
  <c r="G40" i="24" s="1"/>
  <c r="Q218" i="7"/>
  <c r="V222" i="7"/>
  <c r="X547" i="7" l="1"/>
  <c r="M40" i="27" s="1"/>
  <c r="U275" i="7"/>
  <c r="X440" i="7"/>
  <c r="K40" i="27" s="1"/>
  <c r="V494" i="7"/>
  <c r="L40" i="25" s="1"/>
  <c r="W494" i="7"/>
  <c r="V331" i="7"/>
  <c r="I40" i="25" s="1"/>
  <c r="P218" i="7"/>
  <c r="U218" i="7"/>
  <c r="X494" i="7"/>
  <c r="L40" i="27" s="1"/>
  <c r="P547" i="7"/>
  <c r="V547" i="7" s="1"/>
  <c r="M40" i="25" s="1"/>
  <c r="P440" i="7"/>
  <c r="V440" i="7" s="1"/>
  <c r="K40" i="25" s="1"/>
  <c r="U440" i="7"/>
  <c r="W331" i="7"/>
  <c r="P275" i="7"/>
  <c r="V275" i="7" s="1"/>
  <c r="H40" i="25" s="1"/>
  <c r="P387" i="7"/>
  <c r="V387" i="7" s="1"/>
  <c r="J40" i="25" s="1"/>
  <c r="U547" i="7"/>
  <c r="U387" i="7"/>
  <c r="P44" i="7"/>
  <c r="W547" i="7"/>
  <c r="U331" i="7"/>
  <c r="X331" i="7"/>
  <c r="I40" i="27" s="1"/>
  <c r="U494" i="7"/>
  <c r="V495" i="7"/>
  <c r="W440" i="7"/>
  <c r="X387" i="7"/>
  <c r="J40" i="27" s="1"/>
  <c r="W387" i="7"/>
  <c r="V335" i="7"/>
  <c r="X275" i="7"/>
  <c r="H40" i="27" s="1"/>
  <c r="W275" i="7"/>
  <c r="M10" i="9" l="1"/>
  <c r="M12" i="9"/>
  <c r="M19" i="9"/>
  <c r="M22" i="9"/>
  <c r="M23" i="9"/>
  <c r="M24" i="9"/>
  <c r="M25" i="9"/>
  <c r="M26" i="9"/>
  <c r="M27" i="9"/>
  <c r="M28" i="9"/>
  <c r="M31" i="9"/>
  <c r="M33" i="9"/>
  <c r="M35" i="9"/>
  <c r="M36" i="9"/>
  <c r="M37" i="9"/>
  <c r="M39" i="9"/>
  <c r="M9" i="9"/>
  <c r="M8" i="9"/>
  <c r="M32" i="9"/>
  <c r="M34" i="9"/>
  <c r="M38" i="9"/>
  <c r="M30" i="9"/>
  <c r="M29" i="9"/>
  <c r="M13" i="9"/>
  <c r="L10" i="9"/>
  <c r="L12" i="9"/>
  <c r="L13" i="9"/>
  <c r="L19" i="9"/>
  <c r="L22" i="9"/>
  <c r="L23" i="9"/>
  <c r="L25" i="9"/>
  <c r="L26" i="9"/>
  <c r="L28" i="9"/>
  <c r="L30" i="9"/>
  <c r="L31" i="9"/>
  <c r="L33" i="9"/>
  <c r="L34" i="9"/>
  <c r="L36" i="9"/>
  <c r="L37" i="9"/>
  <c r="L39" i="9"/>
  <c r="L9" i="9"/>
  <c r="L8" i="9"/>
  <c r="L32" i="9"/>
  <c r="L24" i="9"/>
  <c r="L35" i="9"/>
  <c r="L29" i="9"/>
  <c r="L27" i="9"/>
  <c r="L38" i="9"/>
  <c r="K12" i="9"/>
  <c r="K23" i="9"/>
  <c r="K25" i="9"/>
  <c r="K26" i="9"/>
  <c r="K27" i="9"/>
  <c r="K33" i="9"/>
  <c r="K34" i="9"/>
  <c r="K35" i="9"/>
  <c r="K36" i="9"/>
  <c r="K37" i="9"/>
  <c r="K39" i="9"/>
  <c r="K19" i="9"/>
  <c r="K9" i="9"/>
  <c r="K8" i="9"/>
  <c r="K32" i="9"/>
  <c r="K10" i="9"/>
  <c r="K30" i="9"/>
  <c r="K38" i="9"/>
  <c r="K29" i="9"/>
  <c r="K24" i="9"/>
  <c r="K13" i="9"/>
  <c r="K28" i="9"/>
  <c r="K31" i="9"/>
  <c r="K22" i="9"/>
  <c r="J13" i="9"/>
  <c r="J19" i="9"/>
  <c r="J22" i="9"/>
  <c r="J25" i="9"/>
  <c r="J26" i="9"/>
  <c r="J27" i="9"/>
  <c r="J33" i="9"/>
  <c r="J34" i="9"/>
  <c r="J35" i="9"/>
  <c r="J36" i="9"/>
  <c r="J37" i="9"/>
  <c r="J39" i="9"/>
  <c r="J9" i="9"/>
  <c r="J8" i="9"/>
  <c r="J32" i="9"/>
  <c r="J29" i="9"/>
  <c r="J12" i="9"/>
  <c r="J38" i="9"/>
  <c r="J10" i="9"/>
  <c r="J28" i="9"/>
  <c r="J31" i="9"/>
  <c r="J24" i="9"/>
  <c r="J30" i="9"/>
  <c r="J23" i="9"/>
  <c r="AF400" i="7"/>
  <c r="T401" i="7"/>
  <c r="T455" i="7"/>
  <c r="Z454" i="7"/>
  <c r="AF346" i="7"/>
  <c r="T348" i="7"/>
  <c r="I10" i="9"/>
  <c r="I12" i="9"/>
  <c r="I13" i="9"/>
  <c r="I19" i="9"/>
  <c r="I22" i="9"/>
  <c r="I23" i="9"/>
  <c r="I25" i="9"/>
  <c r="I26" i="9"/>
  <c r="I28" i="9"/>
  <c r="I30" i="9"/>
  <c r="I33" i="9"/>
  <c r="I34" i="9"/>
  <c r="I35" i="9"/>
  <c r="I37" i="9"/>
  <c r="I39" i="9"/>
  <c r="I9" i="9"/>
  <c r="I8" i="9"/>
  <c r="I32" i="9"/>
  <c r="I36" i="9"/>
  <c r="I24" i="9"/>
  <c r="I29" i="9"/>
  <c r="I38" i="9"/>
  <c r="I31" i="9"/>
  <c r="I27" i="9"/>
  <c r="AF290" i="7"/>
  <c r="Z290" i="7"/>
  <c r="N292" i="7"/>
  <c r="H12" i="9"/>
  <c r="H22" i="9"/>
  <c r="H23" i="9"/>
  <c r="H25" i="9"/>
  <c r="H26" i="9"/>
  <c r="H27" i="9"/>
  <c r="H33" i="9"/>
  <c r="H34" i="9"/>
  <c r="H35" i="9"/>
  <c r="H36" i="9"/>
  <c r="H37" i="9"/>
  <c r="H9" i="9"/>
  <c r="H8" i="9"/>
  <c r="H30" i="9"/>
  <c r="H32" i="9"/>
  <c r="H39" i="9"/>
  <c r="H19" i="9"/>
  <c r="H10" i="9"/>
  <c r="H38" i="9"/>
  <c r="H31" i="9"/>
  <c r="H24" i="9"/>
  <c r="H28" i="9"/>
  <c r="H29" i="9"/>
  <c r="H13" i="9"/>
  <c r="Z234" i="7"/>
  <c r="N236" i="7"/>
  <c r="G12" i="9"/>
  <c r="G13" i="9"/>
  <c r="G19" i="9"/>
  <c r="G22" i="9"/>
  <c r="G23" i="9"/>
  <c r="G25" i="9"/>
  <c r="G27" i="9"/>
  <c r="G30" i="9"/>
  <c r="G33" i="9"/>
  <c r="G35" i="9"/>
  <c r="G36" i="9"/>
  <c r="G37" i="9"/>
  <c r="G38" i="9"/>
  <c r="G39" i="9"/>
  <c r="G8" i="9"/>
  <c r="G9" i="9"/>
  <c r="G29" i="9"/>
  <c r="G32" i="9"/>
  <c r="G34" i="9"/>
  <c r="G24" i="9"/>
  <c r="G28" i="9"/>
  <c r="G31" i="9"/>
  <c r="G10" i="9"/>
  <c r="G26" i="9"/>
  <c r="O161" i="7"/>
  <c r="O102" i="7" l="1"/>
  <c r="F12" i="9"/>
  <c r="F23" i="9"/>
  <c r="F25" i="9"/>
  <c r="F26" i="9"/>
  <c r="F27" i="9"/>
  <c r="F32" i="9"/>
  <c r="F33" i="9"/>
  <c r="F34" i="9"/>
  <c r="F35" i="9"/>
  <c r="F36" i="9"/>
  <c r="F37" i="9"/>
  <c r="F39" i="9"/>
  <c r="F29" i="9"/>
  <c r="F19" i="9"/>
  <c r="F8" i="9"/>
  <c r="F38" i="9"/>
  <c r="F24" i="9"/>
  <c r="F13" i="9"/>
  <c r="P161" i="7"/>
  <c r="F28" i="9"/>
  <c r="F10" i="9"/>
  <c r="F30" i="9"/>
  <c r="F31" i="9"/>
  <c r="F9" i="9"/>
  <c r="F22" i="9"/>
  <c r="Z120" i="7"/>
  <c r="E10" i="9"/>
  <c r="E12" i="9"/>
  <c r="E13" i="9"/>
  <c r="E19" i="9"/>
  <c r="E22" i="9"/>
  <c r="E23" i="9"/>
  <c r="E24" i="9"/>
  <c r="E25" i="9"/>
  <c r="E26" i="9"/>
  <c r="E27" i="9"/>
  <c r="E28" i="9"/>
  <c r="E29" i="9"/>
  <c r="E31" i="9"/>
  <c r="E33" i="9"/>
  <c r="E34" i="9"/>
  <c r="E35" i="9"/>
  <c r="E36" i="9"/>
  <c r="E37" i="9"/>
  <c r="E39" i="9"/>
  <c r="E8" i="9"/>
  <c r="E9" i="9"/>
  <c r="E32" i="9"/>
  <c r="Z61" i="7"/>
  <c r="E38" i="9" l="1"/>
  <c r="E30" i="9"/>
  <c r="P37" i="7"/>
  <c r="D33" i="9" s="1"/>
  <c r="D9" i="9"/>
  <c r="D10" i="9"/>
  <c r="D12" i="9"/>
  <c r="D13" i="9"/>
  <c r="D19" i="9"/>
  <c r="D22" i="9"/>
  <c r="D23" i="9"/>
  <c r="D25" i="9"/>
  <c r="D26" i="9"/>
  <c r="D27" i="9"/>
  <c r="D28" i="9"/>
  <c r="D30" i="9"/>
  <c r="D31" i="9"/>
  <c r="D35" i="9"/>
  <c r="D36" i="9"/>
  <c r="D37" i="9"/>
  <c r="D38" i="9"/>
  <c r="D39" i="9"/>
  <c r="D32" i="9"/>
  <c r="D34" i="9"/>
  <c r="D29" i="9"/>
  <c r="D24" i="9"/>
  <c r="AQ557" i="7"/>
  <c r="AP557" i="7"/>
  <c r="AQ556" i="7"/>
  <c r="AP556" i="7"/>
  <c r="AF559" i="7"/>
  <c r="T528" i="7" s="1"/>
  <c r="M21" i="26" s="1"/>
  <c r="AE559" i="7"/>
  <c r="S528" i="7" s="1"/>
  <c r="AD559" i="7"/>
  <c r="R528" i="7" s="1"/>
  <c r="M21" i="24" s="1"/>
  <c r="AC559" i="7"/>
  <c r="Q528" i="7" s="1"/>
  <c r="AB559" i="7"/>
  <c r="P528" i="7" s="1"/>
  <c r="M21" i="9" s="1"/>
  <c r="AA559" i="7"/>
  <c r="O528" i="7" s="1"/>
  <c r="AQ555" i="7"/>
  <c r="AP555" i="7"/>
  <c r="AJ558" i="7"/>
  <c r="AI558" i="7"/>
  <c r="AH558" i="7"/>
  <c r="AG558" i="7"/>
  <c r="AJ557" i="7"/>
  <c r="AI557" i="7"/>
  <c r="AH557" i="7"/>
  <c r="AG557" i="7"/>
  <c r="AQ553" i="7"/>
  <c r="AP553" i="7"/>
  <c r="AI556" i="7"/>
  <c r="AQ552" i="7"/>
  <c r="AP552" i="7"/>
  <c r="AF555" i="7"/>
  <c r="T527" i="7" s="1"/>
  <c r="M20" i="26" s="1"/>
  <c r="AE555" i="7"/>
  <c r="S527" i="7" s="1"/>
  <c r="AD555" i="7"/>
  <c r="R527" i="7" s="1"/>
  <c r="M20" i="24" s="1"/>
  <c r="AC555" i="7"/>
  <c r="Q527" i="7" s="1"/>
  <c r="AB555" i="7"/>
  <c r="P527" i="7" s="1"/>
  <c r="M20" i="9" s="1"/>
  <c r="AA555" i="7"/>
  <c r="O527" i="7" s="1"/>
  <c r="AJ554" i="7"/>
  <c r="AI554" i="7"/>
  <c r="AH554" i="7"/>
  <c r="AG554" i="7"/>
  <c r="AQ550" i="7"/>
  <c r="AP550" i="7"/>
  <c r="AJ553" i="7"/>
  <c r="AI553" i="7"/>
  <c r="AH553" i="7"/>
  <c r="AQ549" i="7"/>
  <c r="AP549" i="7"/>
  <c r="AF552" i="7"/>
  <c r="T525" i="7" s="1"/>
  <c r="M18" i="26" s="1"/>
  <c r="AE552" i="7"/>
  <c r="S525" i="7" s="1"/>
  <c r="AD552" i="7"/>
  <c r="AC552" i="7"/>
  <c r="AB552" i="7"/>
  <c r="AA552" i="7"/>
  <c r="AQ548" i="7"/>
  <c r="AP548" i="7"/>
  <c r="AJ551" i="7"/>
  <c r="AI551" i="7"/>
  <c r="AH551" i="7"/>
  <c r="AG551" i="7"/>
  <c r="AJ550" i="7"/>
  <c r="AI550" i="7"/>
  <c r="AH550" i="7"/>
  <c r="AG550" i="7"/>
  <c r="AQ546" i="7"/>
  <c r="AP546" i="7"/>
  <c r="AN547" i="7"/>
  <c r="AM547" i="7"/>
  <c r="AI549" i="7"/>
  <c r="M40" i="9"/>
  <c r="AQ545" i="7"/>
  <c r="AP545" i="7"/>
  <c r="AN546" i="7"/>
  <c r="AM546" i="7"/>
  <c r="T524" i="7"/>
  <c r="M17" i="26" s="1"/>
  <c r="S524" i="7"/>
  <c r="R524" i="7"/>
  <c r="M17" i="24" s="1"/>
  <c r="O524" i="7"/>
  <c r="X546" i="7"/>
  <c r="M39" i="27" s="1"/>
  <c r="W546" i="7"/>
  <c r="V546" i="7"/>
  <c r="M39" i="25" s="1"/>
  <c r="U546" i="7"/>
  <c r="AQ544" i="7"/>
  <c r="AP544" i="7"/>
  <c r="AN545" i="7"/>
  <c r="AM545" i="7"/>
  <c r="AI547" i="7"/>
  <c r="AG547" i="7"/>
  <c r="X545" i="7"/>
  <c r="M38" i="27" s="1"/>
  <c r="W545" i="7"/>
  <c r="V545" i="7"/>
  <c r="M38" i="25" s="1"/>
  <c r="U545" i="7"/>
  <c r="AQ543" i="7"/>
  <c r="AP543" i="7"/>
  <c r="AN544" i="7"/>
  <c r="AM544" i="7"/>
  <c r="AJ546" i="7"/>
  <c r="AI546" i="7"/>
  <c r="AH546" i="7"/>
  <c r="AG546" i="7"/>
  <c r="X544" i="7"/>
  <c r="M37" i="27" s="1"/>
  <c r="W544" i="7"/>
  <c r="V544" i="7"/>
  <c r="M37" i="25" s="1"/>
  <c r="U544" i="7"/>
  <c r="AJ545" i="7"/>
  <c r="AI545" i="7"/>
  <c r="AH545" i="7"/>
  <c r="AG545" i="7"/>
  <c r="X543" i="7"/>
  <c r="M36" i="27" s="1"/>
  <c r="W543" i="7"/>
  <c r="V543" i="7"/>
  <c r="M36" i="25" s="1"/>
  <c r="U543" i="7"/>
  <c r="AN542" i="7"/>
  <c r="M39" i="28" s="1"/>
  <c r="AM542" i="7"/>
  <c r="AJ544" i="7"/>
  <c r="AI544" i="7"/>
  <c r="AH544" i="7"/>
  <c r="AG544" i="7"/>
  <c r="X542" i="7"/>
  <c r="M35" i="27" s="1"/>
  <c r="W542" i="7"/>
  <c r="V542" i="7"/>
  <c r="M35" i="25" s="1"/>
  <c r="U542" i="7"/>
  <c r="AN541" i="7"/>
  <c r="M38" i="28" s="1"/>
  <c r="AM541" i="7"/>
  <c r="X541" i="7"/>
  <c r="M34" i="27" s="1"/>
  <c r="W541" i="7"/>
  <c r="V541" i="7"/>
  <c r="M34" i="25" s="1"/>
  <c r="U541" i="7"/>
  <c r="AQ531" i="7"/>
  <c r="AP531" i="7"/>
  <c r="AN540" i="7"/>
  <c r="M37" i="28" s="1"/>
  <c r="AM540" i="7"/>
  <c r="X540" i="7"/>
  <c r="M33" i="27" s="1"/>
  <c r="W540" i="7"/>
  <c r="V540" i="7"/>
  <c r="M33" i="25" s="1"/>
  <c r="U540" i="7"/>
  <c r="AQ536" i="7"/>
  <c r="AP536" i="7"/>
  <c r="AN539" i="7"/>
  <c r="M36" i="28" s="1"/>
  <c r="AM539" i="7"/>
  <c r="M14" i="26"/>
  <c r="M16" i="26" s="1"/>
  <c r="X539" i="7"/>
  <c r="M32" i="27" s="1"/>
  <c r="W539" i="7"/>
  <c r="V539" i="7"/>
  <c r="M32" i="25" s="1"/>
  <c r="U539" i="7"/>
  <c r="AQ530" i="7"/>
  <c r="AP530" i="7"/>
  <c r="AN538" i="7"/>
  <c r="M35" i="28" s="1"/>
  <c r="AM538" i="7"/>
  <c r="AJ532" i="7"/>
  <c r="AI532" i="7"/>
  <c r="AH532" i="7"/>
  <c r="AG532" i="7"/>
  <c r="X538" i="7"/>
  <c r="M31" i="27" s="1"/>
  <c r="W538" i="7"/>
  <c r="V538" i="7"/>
  <c r="M31" i="25" s="1"/>
  <c r="U538" i="7"/>
  <c r="AQ537" i="7"/>
  <c r="AP537" i="7"/>
  <c r="AN537" i="7"/>
  <c r="M34" i="28" s="1"/>
  <c r="AM537" i="7"/>
  <c r="AJ537" i="7"/>
  <c r="AI537" i="7"/>
  <c r="AH537" i="7"/>
  <c r="AG537" i="7"/>
  <c r="X537" i="7"/>
  <c r="M30" i="27" s="1"/>
  <c r="W537" i="7"/>
  <c r="V537" i="7"/>
  <c r="M30" i="25" s="1"/>
  <c r="U537" i="7"/>
  <c r="AQ529" i="7"/>
  <c r="AP529" i="7"/>
  <c r="AN536" i="7"/>
  <c r="M33" i="28" s="1"/>
  <c r="AM536" i="7"/>
  <c r="AJ531" i="7"/>
  <c r="AI531" i="7"/>
  <c r="AH531" i="7"/>
  <c r="AG531" i="7"/>
  <c r="X536" i="7"/>
  <c r="M29" i="27" s="1"/>
  <c r="W536" i="7"/>
  <c r="V536" i="7"/>
  <c r="M29" i="25" s="1"/>
  <c r="U536" i="7"/>
  <c r="AQ528" i="7"/>
  <c r="AP528" i="7"/>
  <c r="AN535" i="7"/>
  <c r="M32" i="28" s="1"/>
  <c r="AM535" i="7"/>
  <c r="AJ538" i="7"/>
  <c r="AI538" i="7"/>
  <c r="AH538" i="7"/>
  <c r="AG538" i="7"/>
  <c r="X535" i="7"/>
  <c r="M28" i="27" s="1"/>
  <c r="W535" i="7"/>
  <c r="V535" i="7"/>
  <c r="M28" i="25" s="1"/>
  <c r="U535" i="7"/>
  <c r="AQ527" i="7"/>
  <c r="AP527" i="7"/>
  <c r="AN534" i="7"/>
  <c r="M31" i="28" s="1"/>
  <c r="AM534" i="7"/>
  <c r="AJ530" i="7"/>
  <c r="AI530" i="7"/>
  <c r="AH530" i="7"/>
  <c r="AG530" i="7"/>
  <c r="X534" i="7"/>
  <c r="M27" i="27" s="1"/>
  <c r="W534" i="7"/>
  <c r="V534" i="7"/>
  <c r="M27" i="25" s="1"/>
  <c r="U534" i="7"/>
  <c r="AQ526" i="7"/>
  <c r="AP526" i="7"/>
  <c r="AN533" i="7"/>
  <c r="M30" i="28" s="1"/>
  <c r="AM533" i="7"/>
  <c r="AJ529" i="7"/>
  <c r="AI529" i="7"/>
  <c r="AH529" i="7"/>
  <c r="AG529" i="7"/>
  <c r="X533" i="7"/>
  <c r="M26" i="27" s="1"/>
  <c r="W533" i="7"/>
  <c r="V533" i="7"/>
  <c r="M26" i="25" s="1"/>
  <c r="U533" i="7"/>
  <c r="AQ535" i="7"/>
  <c r="AP535" i="7"/>
  <c r="AN532" i="7"/>
  <c r="M29" i="28" s="1"/>
  <c r="AM532" i="7"/>
  <c r="AJ528" i="7"/>
  <c r="AI528" i="7"/>
  <c r="AH528" i="7"/>
  <c r="AG528" i="7"/>
  <c r="X532" i="7"/>
  <c r="M25" i="27" s="1"/>
  <c r="W532" i="7"/>
  <c r="V532" i="7"/>
  <c r="M25" i="25" s="1"/>
  <c r="U532" i="7"/>
  <c r="AQ525" i="7"/>
  <c r="AN531" i="7"/>
  <c r="M28" i="28" s="1"/>
  <c r="AM531" i="7"/>
  <c r="AJ527" i="7"/>
  <c r="AI527" i="7"/>
  <c r="AH527" i="7"/>
  <c r="AG527" i="7"/>
  <c r="X531" i="7"/>
  <c r="M24" i="27" s="1"/>
  <c r="W531" i="7"/>
  <c r="V531" i="7"/>
  <c r="M24" i="25" s="1"/>
  <c r="U531" i="7"/>
  <c r="AQ534" i="7"/>
  <c r="AP534" i="7"/>
  <c r="AN530" i="7"/>
  <c r="M27" i="28" s="1"/>
  <c r="AM530" i="7"/>
  <c r="AJ536" i="7"/>
  <c r="AI536" i="7"/>
  <c r="AH536" i="7"/>
  <c r="AG536" i="7"/>
  <c r="X530" i="7"/>
  <c r="M23" i="27" s="1"/>
  <c r="W530" i="7"/>
  <c r="V530" i="7"/>
  <c r="M23" i="25" s="1"/>
  <c r="U530" i="7"/>
  <c r="AQ538" i="7"/>
  <c r="AP538" i="7"/>
  <c r="AN529" i="7"/>
  <c r="M26" i="28" s="1"/>
  <c r="AM529" i="7"/>
  <c r="AJ526" i="7"/>
  <c r="AI526" i="7"/>
  <c r="AH526" i="7"/>
  <c r="AG526" i="7"/>
  <c r="X529" i="7"/>
  <c r="M22" i="27" s="1"/>
  <c r="W529" i="7"/>
  <c r="V529" i="7"/>
  <c r="M22" i="25" s="1"/>
  <c r="U529" i="7"/>
  <c r="AQ524" i="7"/>
  <c r="AP524" i="7"/>
  <c r="AN528" i="7"/>
  <c r="M25" i="28" s="1"/>
  <c r="AM528" i="7"/>
  <c r="AJ535" i="7"/>
  <c r="AI535" i="7"/>
  <c r="AH535" i="7"/>
  <c r="AG535" i="7"/>
  <c r="AQ523" i="7"/>
  <c r="AN527" i="7"/>
  <c r="M24" i="28" s="1"/>
  <c r="AM527" i="7"/>
  <c r="AJ539" i="7"/>
  <c r="AI539" i="7"/>
  <c r="AH539" i="7"/>
  <c r="AG539" i="7"/>
  <c r="AQ522" i="7"/>
  <c r="AP522" i="7"/>
  <c r="AN526" i="7"/>
  <c r="M23" i="28" s="1"/>
  <c r="AM526" i="7"/>
  <c r="AJ525" i="7"/>
  <c r="AI525" i="7"/>
  <c r="AH525" i="7"/>
  <c r="AG525" i="7"/>
  <c r="X526" i="7"/>
  <c r="M19" i="27" s="1"/>
  <c r="W526" i="7"/>
  <c r="V526" i="7"/>
  <c r="M19" i="25" s="1"/>
  <c r="U526" i="7"/>
  <c r="AQ521" i="7"/>
  <c r="AP521" i="7"/>
  <c r="AN525" i="7"/>
  <c r="M22" i="28" s="1"/>
  <c r="AM525" i="7"/>
  <c r="AJ524" i="7"/>
  <c r="AI524" i="7"/>
  <c r="AH524" i="7"/>
  <c r="AG524" i="7"/>
  <c r="AQ520" i="7"/>
  <c r="AJ523" i="7"/>
  <c r="AI523" i="7"/>
  <c r="AH523" i="7"/>
  <c r="AG523" i="7"/>
  <c r="Q524" i="7"/>
  <c r="AQ519" i="7"/>
  <c r="AP519" i="7"/>
  <c r="AJ522" i="7"/>
  <c r="AI522" i="7"/>
  <c r="AH522" i="7"/>
  <c r="AG522" i="7"/>
  <c r="AQ518" i="7"/>
  <c r="AP518" i="7"/>
  <c r="AN522" i="7"/>
  <c r="M19" i="28" s="1"/>
  <c r="AM522" i="7"/>
  <c r="AJ521" i="7"/>
  <c r="AI521" i="7"/>
  <c r="AH521" i="7"/>
  <c r="AG521" i="7"/>
  <c r="X521" i="7"/>
  <c r="M13" i="27" s="1"/>
  <c r="W521" i="7"/>
  <c r="V521" i="7"/>
  <c r="M13" i="25" s="1"/>
  <c r="U521" i="7"/>
  <c r="AJ520" i="7"/>
  <c r="AI520" i="7"/>
  <c r="AH520" i="7"/>
  <c r="AG520" i="7"/>
  <c r="X520" i="7"/>
  <c r="M12" i="27" s="1"/>
  <c r="W520" i="7"/>
  <c r="V520" i="7"/>
  <c r="M12" i="25" s="1"/>
  <c r="U520" i="7"/>
  <c r="AQ516" i="7"/>
  <c r="AP516" i="7"/>
  <c r="AJ519" i="7"/>
  <c r="AI519" i="7"/>
  <c r="AH519" i="7"/>
  <c r="AG519" i="7"/>
  <c r="AQ515" i="7"/>
  <c r="AP515" i="7"/>
  <c r="AF518" i="7"/>
  <c r="T519" i="7" s="1"/>
  <c r="M11" i="26" s="1"/>
  <c r="AE518" i="7"/>
  <c r="S519" i="7" s="1"/>
  <c r="AD518" i="7"/>
  <c r="R519" i="7" s="1"/>
  <c r="M11" i="24" s="1"/>
  <c r="AC518" i="7"/>
  <c r="Q519" i="7" s="1"/>
  <c r="AB518" i="7"/>
  <c r="P519" i="7" s="1"/>
  <c r="M11" i="9" s="1"/>
  <c r="AA518" i="7"/>
  <c r="O519" i="7" s="1"/>
  <c r="W518" i="7"/>
  <c r="U518" i="7"/>
  <c r="X518" i="7"/>
  <c r="M10" i="27" s="1"/>
  <c r="AQ514" i="7"/>
  <c r="AP514" i="7"/>
  <c r="AN517" i="7"/>
  <c r="M13" i="28" s="1"/>
  <c r="AM517" i="7"/>
  <c r="AJ517" i="7"/>
  <c r="AI517" i="7"/>
  <c r="AH517" i="7"/>
  <c r="AG517" i="7"/>
  <c r="W517" i="7"/>
  <c r="U517" i="7"/>
  <c r="X517" i="7"/>
  <c r="M9" i="27" s="1"/>
  <c r="AQ513" i="7"/>
  <c r="AP513" i="7"/>
  <c r="AN516" i="7"/>
  <c r="M12" i="28" s="1"/>
  <c r="AM516" i="7"/>
  <c r="AJ516" i="7"/>
  <c r="AI516" i="7"/>
  <c r="AH516" i="7"/>
  <c r="AG516" i="7"/>
  <c r="W516" i="7"/>
  <c r="U516" i="7"/>
  <c r="X516" i="7"/>
  <c r="M8" i="27" s="1"/>
  <c r="AQ512" i="7"/>
  <c r="AP512" i="7"/>
  <c r="AJ515" i="7"/>
  <c r="AI515" i="7"/>
  <c r="AH515" i="7"/>
  <c r="AG515" i="7"/>
  <c r="AQ511" i="7"/>
  <c r="AP511" i="7"/>
  <c r="AM514" i="7"/>
  <c r="AJ514" i="7"/>
  <c r="AI514" i="7"/>
  <c r="AH514" i="7"/>
  <c r="AG514" i="7"/>
  <c r="AQ510" i="7"/>
  <c r="AP510" i="7"/>
  <c r="AM513" i="7"/>
  <c r="AJ513" i="7"/>
  <c r="AI513" i="7"/>
  <c r="AH513" i="7"/>
  <c r="AG513" i="7"/>
  <c r="AQ509" i="7"/>
  <c r="AP509" i="7"/>
  <c r="AM512" i="7"/>
  <c r="AJ512" i="7"/>
  <c r="AI512" i="7"/>
  <c r="AH512" i="7"/>
  <c r="AG512" i="7"/>
  <c r="AJ511" i="7"/>
  <c r="AI511" i="7"/>
  <c r="AH511" i="7"/>
  <c r="AG511" i="7"/>
  <c r="AJ510" i="7"/>
  <c r="AI510" i="7"/>
  <c r="AH510" i="7"/>
  <c r="AG510" i="7"/>
  <c r="AQ504" i="7"/>
  <c r="AP504" i="7"/>
  <c r="AQ503" i="7"/>
  <c r="AP503" i="7"/>
  <c r="AF504" i="7"/>
  <c r="T475" i="7" s="1"/>
  <c r="L21" i="26" s="1"/>
  <c r="AE504" i="7"/>
  <c r="S475" i="7" s="1"/>
  <c r="AD504" i="7"/>
  <c r="R475" i="7" s="1"/>
  <c r="L21" i="24" s="1"/>
  <c r="AC504" i="7"/>
  <c r="Q475" i="7" s="1"/>
  <c r="AB504" i="7"/>
  <c r="P475" i="7" s="1"/>
  <c r="L21" i="9" s="1"/>
  <c r="AA504" i="7"/>
  <c r="O475" i="7" s="1"/>
  <c r="AQ502" i="7"/>
  <c r="AP502" i="7"/>
  <c r="AJ503" i="7"/>
  <c r="AI503" i="7"/>
  <c r="AH503" i="7"/>
  <c r="AG503" i="7"/>
  <c r="AJ502" i="7"/>
  <c r="AI502" i="7"/>
  <c r="AH502" i="7"/>
  <c r="AG502" i="7"/>
  <c r="AQ500" i="7"/>
  <c r="AP500" i="7"/>
  <c r="AI501" i="7"/>
  <c r="AQ499" i="7"/>
  <c r="AP499" i="7"/>
  <c r="AF500" i="7"/>
  <c r="T474" i="7" s="1"/>
  <c r="L20" i="26" s="1"/>
  <c r="AE500" i="7"/>
  <c r="S474" i="7" s="1"/>
  <c r="AD500" i="7"/>
  <c r="R474" i="7" s="1"/>
  <c r="L20" i="24" s="1"/>
  <c r="AC500" i="7"/>
  <c r="Q474" i="7" s="1"/>
  <c r="AB500" i="7"/>
  <c r="AA500" i="7"/>
  <c r="O474" i="7" s="1"/>
  <c r="AJ499" i="7"/>
  <c r="AI499" i="7"/>
  <c r="AH499" i="7"/>
  <c r="AG499" i="7"/>
  <c r="AQ497" i="7"/>
  <c r="AP497" i="7"/>
  <c r="AJ498" i="7"/>
  <c r="AI498" i="7"/>
  <c r="AH498" i="7"/>
  <c r="AQ496" i="7"/>
  <c r="AP496" i="7"/>
  <c r="AF497" i="7"/>
  <c r="T472" i="7" s="1"/>
  <c r="L18" i="26" s="1"/>
  <c r="AE497" i="7"/>
  <c r="AD497" i="7"/>
  <c r="R472" i="7" s="1"/>
  <c r="AC497" i="7"/>
  <c r="AB497" i="7"/>
  <c r="AA497" i="7"/>
  <c r="AQ495" i="7"/>
  <c r="AP495" i="7"/>
  <c r="AJ496" i="7"/>
  <c r="AI496" i="7"/>
  <c r="AH496" i="7"/>
  <c r="AG496" i="7"/>
  <c r="AJ495" i="7"/>
  <c r="AI495" i="7"/>
  <c r="AH495" i="7"/>
  <c r="AG495" i="7"/>
  <c r="AQ493" i="7"/>
  <c r="AP493" i="7"/>
  <c r="AN494" i="7"/>
  <c r="AM494" i="7"/>
  <c r="AI494" i="7"/>
  <c r="L40" i="9"/>
  <c r="AQ492" i="7"/>
  <c r="AP492" i="7"/>
  <c r="AN493" i="7"/>
  <c r="AM493" i="7"/>
  <c r="AF493" i="7"/>
  <c r="T471" i="7" s="1"/>
  <c r="L17" i="26" s="1"/>
  <c r="AE493" i="7"/>
  <c r="S471" i="7" s="1"/>
  <c r="AD493" i="7"/>
  <c r="R471" i="7" s="1"/>
  <c r="L17" i="24" s="1"/>
  <c r="AC493" i="7"/>
  <c r="AB493" i="7"/>
  <c r="AA493" i="7"/>
  <c r="O471" i="7" s="1"/>
  <c r="X493" i="7"/>
  <c r="L39" i="27" s="1"/>
  <c r="W493" i="7"/>
  <c r="V493" i="7"/>
  <c r="L39" i="25" s="1"/>
  <c r="U493" i="7"/>
  <c r="AQ491" i="7"/>
  <c r="AP491" i="7"/>
  <c r="AN492" i="7"/>
  <c r="AM492" i="7"/>
  <c r="AI492" i="7"/>
  <c r="AG492" i="7"/>
  <c r="X492" i="7"/>
  <c r="L38" i="27" s="1"/>
  <c r="W492" i="7"/>
  <c r="V492" i="7"/>
  <c r="L38" i="25" s="1"/>
  <c r="U492" i="7"/>
  <c r="AQ490" i="7"/>
  <c r="AP490" i="7"/>
  <c r="AN491" i="7"/>
  <c r="AM491" i="7"/>
  <c r="AJ491" i="7"/>
  <c r="AI491" i="7"/>
  <c r="AH491" i="7"/>
  <c r="AG491" i="7"/>
  <c r="X491" i="7"/>
  <c r="L37" i="27" s="1"/>
  <c r="W491" i="7"/>
  <c r="V491" i="7"/>
  <c r="L37" i="25" s="1"/>
  <c r="U491" i="7"/>
  <c r="AJ490" i="7"/>
  <c r="AI490" i="7"/>
  <c r="AH490" i="7"/>
  <c r="AG490" i="7"/>
  <c r="X490" i="7"/>
  <c r="L36" i="27" s="1"/>
  <c r="W490" i="7"/>
  <c r="V490" i="7"/>
  <c r="L36" i="25" s="1"/>
  <c r="U490" i="7"/>
  <c r="AN489" i="7"/>
  <c r="L39" i="28" s="1"/>
  <c r="AM489" i="7"/>
  <c r="AJ489" i="7"/>
  <c r="AI489" i="7"/>
  <c r="AH489" i="7"/>
  <c r="AG489" i="7"/>
  <c r="X489" i="7"/>
  <c r="L35" i="27" s="1"/>
  <c r="W489" i="7"/>
  <c r="V489" i="7"/>
  <c r="L35" i="25" s="1"/>
  <c r="U489" i="7"/>
  <c r="AN488" i="7"/>
  <c r="L38" i="28" s="1"/>
  <c r="AM488" i="7"/>
  <c r="X488" i="7"/>
  <c r="L34" i="27" s="1"/>
  <c r="W488" i="7"/>
  <c r="V488" i="7"/>
  <c r="L34" i="25" s="1"/>
  <c r="U488" i="7"/>
  <c r="AQ479" i="7"/>
  <c r="AP479" i="7"/>
  <c r="AN487" i="7"/>
  <c r="L37" i="28" s="1"/>
  <c r="AM487" i="7"/>
  <c r="X487" i="7"/>
  <c r="L33" i="27" s="1"/>
  <c r="W487" i="7"/>
  <c r="V487" i="7"/>
  <c r="L33" i="25" s="1"/>
  <c r="U487" i="7"/>
  <c r="AQ484" i="7"/>
  <c r="AP484" i="7"/>
  <c r="AN486" i="7"/>
  <c r="L36" i="28" s="1"/>
  <c r="AM486" i="7"/>
  <c r="L14" i="26"/>
  <c r="L16" i="26" s="1"/>
  <c r="X486" i="7"/>
  <c r="L32" i="27" s="1"/>
  <c r="W486" i="7"/>
  <c r="V486" i="7"/>
  <c r="L32" i="25" s="1"/>
  <c r="U486" i="7"/>
  <c r="AQ478" i="7"/>
  <c r="AP478" i="7"/>
  <c r="AN485" i="7"/>
  <c r="L35" i="28" s="1"/>
  <c r="AM485" i="7"/>
  <c r="AJ479" i="7"/>
  <c r="AI479" i="7"/>
  <c r="AH479" i="7"/>
  <c r="AG479" i="7"/>
  <c r="X485" i="7"/>
  <c r="L31" i="27" s="1"/>
  <c r="W485" i="7"/>
  <c r="V485" i="7"/>
  <c r="L31" i="25" s="1"/>
  <c r="U485" i="7"/>
  <c r="AQ485" i="7"/>
  <c r="AP485" i="7"/>
  <c r="AN484" i="7"/>
  <c r="L34" i="28" s="1"/>
  <c r="AM484" i="7"/>
  <c r="AJ483" i="7"/>
  <c r="AI483" i="7"/>
  <c r="AH483" i="7"/>
  <c r="AG483" i="7"/>
  <c r="X484" i="7"/>
  <c r="L30" i="27" s="1"/>
  <c r="W484" i="7"/>
  <c r="V484" i="7"/>
  <c r="L30" i="25" s="1"/>
  <c r="U484" i="7"/>
  <c r="AQ477" i="7"/>
  <c r="AP477" i="7"/>
  <c r="AN483" i="7"/>
  <c r="L33" i="28" s="1"/>
  <c r="AM483" i="7"/>
  <c r="AJ478" i="7"/>
  <c r="AI478" i="7"/>
  <c r="AH478" i="7"/>
  <c r="AG478" i="7"/>
  <c r="X483" i="7"/>
  <c r="L29" i="27" s="1"/>
  <c r="W483" i="7"/>
  <c r="V483" i="7"/>
  <c r="L29" i="25" s="1"/>
  <c r="U483" i="7"/>
  <c r="AQ476" i="7"/>
  <c r="AP476" i="7"/>
  <c r="AN482" i="7"/>
  <c r="L32" i="28" s="1"/>
  <c r="AM482" i="7"/>
  <c r="AJ484" i="7"/>
  <c r="AI484" i="7"/>
  <c r="AH484" i="7"/>
  <c r="AG484" i="7"/>
  <c r="X482" i="7"/>
  <c r="L28" i="27" s="1"/>
  <c r="W482" i="7"/>
  <c r="V482" i="7"/>
  <c r="L28" i="25" s="1"/>
  <c r="U482" i="7"/>
  <c r="AQ475" i="7"/>
  <c r="AP475" i="7"/>
  <c r="AN481" i="7"/>
  <c r="L31" i="28" s="1"/>
  <c r="AM481" i="7"/>
  <c r="AJ477" i="7"/>
  <c r="AI477" i="7"/>
  <c r="AH477" i="7"/>
  <c r="AG477" i="7"/>
  <c r="X481" i="7"/>
  <c r="L27" i="27" s="1"/>
  <c r="W481" i="7"/>
  <c r="V481" i="7"/>
  <c r="L27" i="25" s="1"/>
  <c r="U481" i="7"/>
  <c r="AQ474" i="7"/>
  <c r="AP474" i="7"/>
  <c r="AN480" i="7"/>
  <c r="L30" i="28" s="1"/>
  <c r="AM480" i="7"/>
  <c r="AJ476" i="7"/>
  <c r="AI476" i="7"/>
  <c r="AH476" i="7"/>
  <c r="AG476" i="7"/>
  <c r="X480" i="7"/>
  <c r="L26" i="27" s="1"/>
  <c r="W480" i="7"/>
  <c r="V480" i="7"/>
  <c r="L26" i="25" s="1"/>
  <c r="U480" i="7"/>
  <c r="AQ483" i="7"/>
  <c r="AP483" i="7"/>
  <c r="AN479" i="7"/>
  <c r="L29" i="28" s="1"/>
  <c r="AM479" i="7"/>
  <c r="AJ475" i="7"/>
  <c r="AI475" i="7"/>
  <c r="AH475" i="7"/>
  <c r="AG475" i="7"/>
  <c r="X479" i="7"/>
  <c r="L25" i="27" s="1"/>
  <c r="W479" i="7"/>
  <c r="V479" i="7"/>
  <c r="L25" i="25" s="1"/>
  <c r="U479" i="7"/>
  <c r="AQ473" i="7"/>
  <c r="AP473" i="7"/>
  <c r="AN478" i="7"/>
  <c r="L28" i="28" s="1"/>
  <c r="AM478" i="7"/>
  <c r="AJ474" i="7"/>
  <c r="AI474" i="7"/>
  <c r="AH474" i="7"/>
  <c r="AG474" i="7"/>
  <c r="X478" i="7"/>
  <c r="L24" i="27" s="1"/>
  <c r="W478" i="7"/>
  <c r="V478" i="7"/>
  <c r="L24" i="25" s="1"/>
  <c r="U478" i="7"/>
  <c r="AQ482" i="7"/>
  <c r="AP482" i="7"/>
  <c r="AN477" i="7"/>
  <c r="L27" i="28" s="1"/>
  <c r="AM477" i="7"/>
  <c r="AJ482" i="7"/>
  <c r="AI482" i="7"/>
  <c r="AH482" i="7"/>
  <c r="AG482" i="7"/>
  <c r="X477" i="7"/>
  <c r="L23" i="27" s="1"/>
  <c r="W477" i="7"/>
  <c r="V477" i="7"/>
  <c r="L23" i="25" s="1"/>
  <c r="U477" i="7"/>
  <c r="AQ486" i="7"/>
  <c r="AP486" i="7"/>
  <c r="AN476" i="7"/>
  <c r="L26" i="28" s="1"/>
  <c r="AM476" i="7"/>
  <c r="AJ473" i="7"/>
  <c r="AI473" i="7"/>
  <c r="AH473" i="7"/>
  <c r="AG473" i="7"/>
  <c r="X476" i="7"/>
  <c r="L22" i="27" s="1"/>
  <c r="W476" i="7"/>
  <c r="V476" i="7"/>
  <c r="L22" i="25" s="1"/>
  <c r="U476" i="7"/>
  <c r="AQ472" i="7"/>
  <c r="AP472" i="7"/>
  <c r="AN475" i="7"/>
  <c r="L25" i="28" s="1"/>
  <c r="AM475" i="7"/>
  <c r="AJ481" i="7"/>
  <c r="AI481" i="7"/>
  <c r="AH481" i="7"/>
  <c r="AG481" i="7"/>
  <c r="AQ471" i="7"/>
  <c r="AP471" i="7"/>
  <c r="AN474" i="7"/>
  <c r="L24" i="28" s="1"/>
  <c r="AM474" i="7"/>
  <c r="AJ485" i="7"/>
  <c r="AI485" i="7"/>
  <c r="AH485" i="7"/>
  <c r="AG485" i="7"/>
  <c r="AQ470" i="7"/>
  <c r="AP470" i="7"/>
  <c r="AN473" i="7"/>
  <c r="L23" i="28" s="1"/>
  <c r="AM473" i="7"/>
  <c r="AJ472" i="7"/>
  <c r="AI472" i="7"/>
  <c r="AH472" i="7"/>
  <c r="AG472" i="7"/>
  <c r="X473" i="7"/>
  <c r="L19" i="27" s="1"/>
  <c r="W473" i="7"/>
  <c r="V473" i="7"/>
  <c r="L19" i="25" s="1"/>
  <c r="U473" i="7"/>
  <c r="AQ469" i="7"/>
  <c r="AN472" i="7"/>
  <c r="L22" i="28" s="1"/>
  <c r="AM472" i="7"/>
  <c r="AJ471" i="7"/>
  <c r="AI471" i="7"/>
  <c r="AH471" i="7"/>
  <c r="AG471" i="7"/>
  <c r="AQ468" i="7"/>
  <c r="AP468" i="7"/>
  <c r="AJ470" i="7"/>
  <c r="AI470" i="7"/>
  <c r="AH470" i="7"/>
  <c r="AG470" i="7"/>
  <c r="AQ467" i="7"/>
  <c r="AP467" i="7"/>
  <c r="AJ469" i="7"/>
  <c r="AI469" i="7"/>
  <c r="AH469" i="7"/>
  <c r="AG469" i="7"/>
  <c r="AQ466" i="7"/>
  <c r="AP466" i="7"/>
  <c r="AN469" i="7"/>
  <c r="L19" i="28" s="1"/>
  <c r="AM469" i="7"/>
  <c r="AJ468" i="7"/>
  <c r="AI468" i="7"/>
  <c r="AH468" i="7"/>
  <c r="AG468" i="7"/>
  <c r="X468" i="7"/>
  <c r="L13" i="27" s="1"/>
  <c r="W468" i="7"/>
  <c r="V468" i="7"/>
  <c r="L13" i="25" s="1"/>
  <c r="U468" i="7"/>
  <c r="AJ467" i="7"/>
  <c r="AI467" i="7"/>
  <c r="AH467" i="7"/>
  <c r="AG467" i="7"/>
  <c r="X467" i="7"/>
  <c r="L12" i="27" s="1"/>
  <c r="W467" i="7"/>
  <c r="V467" i="7"/>
  <c r="L12" i="25" s="1"/>
  <c r="U467" i="7"/>
  <c r="AQ464" i="7"/>
  <c r="AP464" i="7"/>
  <c r="AJ466" i="7"/>
  <c r="AI466" i="7"/>
  <c r="AH466" i="7"/>
  <c r="AG466" i="7"/>
  <c r="AQ463" i="7"/>
  <c r="AP463" i="7"/>
  <c r="AF465" i="7"/>
  <c r="T466" i="7" s="1"/>
  <c r="L11" i="26" s="1"/>
  <c r="AE465" i="7"/>
  <c r="S466" i="7" s="1"/>
  <c r="AD465" i="7"/>
  <c r="R466" i="7" s="1"/>
  <c r="L11" i="24" s="1"/>
  <c r="AC465" i="7"/>
  <c r="Q466" i="7" s="1"/>
  <c r="AB465" i="7"/>
  <c r="P466" i="7" s="1"/>
  <c r="L11" i="9" s="1"/>
  <c r="AA465" i="7"/>
  <c r="O466" i="7" s="1"/>
  <c r="W465" i="7"/>
  <c r="U465" i="7"/>
  <c r="X465" i="7"/>
  <c r="L10" i="27" s="1"/>
  <c r="AQ462" i="7"/>
  <c r="AP462" i="7"/>
  <c r="AN464" i="7"/>
  <c r="L13" i="28" s="1"/>
  <c r="AM464" i="7"/>
  <c r="AJ464" i="7"/>
  <c r="AI464" i="7"/>
  <c r="AH464" i="7"/>
  <c r="AG464" i="7"/>
  <c r="W464" i="7"/>
  <c r="U464" i="7"/>
  <c r="X464" i="7"/>
  <c r="L9" i="27" s="1"/>
  <c r="AQ461" i="7"/>
  <c r="AP461" i="7"/>
  <c r="AN463" i="7"/>
  <c r="L12" i="28" s="1"/>
  <c r="AM463" i="7"/>
  <c r="AJ463" i="7"/>
  <c r="AI463" i="7"/>
  <c r="AH463" i="7"/>
  <c r="AG463" i="7"/>
  <c r="W463" i="7"/>
  <c r="U463" i="7"/>
  <c r="V463" i="7"/>
  <c r="L8" i="25" s="1"/>
  <c r="AQ460" i="7"/>
  <c r="AP460" i="7"/>
  <c r="AJ462" i="7"/>
  <c r="AI462" i="7"/>
  <c r="AH462" i="7"/>
  <c r="AG462" i="7"/>
  <c r="AQ459" i="7"/>
  <c r="AP459" i="7"/>
  <c r="AM461" i="7"/>
  <c r="AJ461" i="7"/>
  <c r="AI461" i="7"/>
  <c r="AH461" i="7"/>
  <c r="AG461" i="7"/>
  <c r="AQ458" i="7"/>
  <c r="AP458" i="7"/>
  <c r="AM460" i="7"/>
  <c r="AJ460" i="7"/>
  <c r="AI460" i="7"/>
  <c r="AH460" i="7"/>
  <c r="AG460" i="7"/>
  <c r="AQ457" i="7"/>
  <c r="AP457" i="7"/>
  <c r="AN459" i="7"/>
  <c r="L8" i="28" s="1"/>
  <c r="AM459" i="7"/>
  <c r="AJ459" i="7"/>
  <c r="AI459" i="7"/>
  <c r="AH459" i="7"/>
  <c r="AG459" i="7"/>
  <c r="AJ458" i="7"/>
  <c r="AI458" i="7"/>
  <c r="AH458" i="7"/>
  <c r="AG458" i="7"/>
  <c r="AJ457" i="7"/>
  <c r="AI457" i="7"/>
  <c r="AH457" i="7"/>
  <c r="AG457" i="7"/>
  <c r="AQ450" i="7"/>
  <c r="AP450" i="7"/>
  <c r="AQ449" i="7"/>
  <c r="AP449" i="7"/>
  <c r="AF451" i="7"/>
  <c r="T421" i="7" s="1"/>
  <c r="K21" i="26" s="1"/>
  <c r="AE451" i="7"/>
  <c r="S421" i="7" s="1"/>
  <c r="AD451" i="7"/>
  <c r="AC451" i="7"/>
  <c r="AB451" i="7"/>
  <c r="P421" i="7" s="1"/>
  <c r="K21" i="9" s="1"/>
  <c r="AA451" i="7"/>
  <c r="O421" i="7" s="1"/>
  <c r="AQ448" i="7"/>
  <c r="AP448" i="7"/>
  <c r="AJ450" i="7"/>
  <c r="AI450" i="7"/>
  <c r="AH450" i="7"/>
  <c r="AG450" i="7"/>
  <c r="AJ449" i="7"/>
  <c r="AI449" i="7"/>
  <c r="AH449" i="7"/>
  <c r="AG449" i="7"/>
  <c r="AQ446" i="7"/>
  <c r="AP446" i="7"/>
  <c r="AI448" i="7"/>
  <c r="AQ445" i="7"/>
  <c r="AP445" i="7"/>
  <c r="AF447" i="7"/>
  <c r="T420" i="7" s="1"/>
  <c r="K20" i="26" s="1"/>
  <c r="AE447" i="7"/>
  <c r="S420" i="7" s="1"/>
  <c r="AD447" i="7"/>
  <c r="R420" i="7" s="1"/>
  <c r="K20" i="24" s="1"/>
  <c r="AC447" i="7"/>
  <c r="Q420" i="7" s="1"/>
  <c r="AB447" i="7"/>
  <c r="P420" i="7" s="1"/>
  <c r="K20" i="9" s="1"/>
  <c r="AA447" i="7"/>
  <c r="AJ446" i="7"/>
  <c r="AI446" i="7"/>
  <c r="AH446" i="7"/>
  <c r="AG446" i="7"/>
  <c r="AQ443" i="7"/>
  <c r="AP443" i="7"/>
  <c r="AJ445" i="7"/>
  <c r="AI445" i="7"/>
  <c r="AH445" i="7"/>
  <c r="AQ442" i="7"/>
  <c r="AP442" i="7"/>
  <c r="AF444" i="7"/>
  <c r="T418" i="7" s="1"/>
  <c r="K18" i="26" s="1"/>
  <c r="AE444" i="7"/>
  <c r="S418" i="7" s="1"/>
  <c r="AD444" i="7"/>
  <c r="R418" i="7" s="1"/>
  <c r="K18" i="24" s="1"/>
  <c r="AC444" i="7"/>
  <c r="AB444" i="7"/>
  <c r="AA444" i="7"/>
  <c r="AQ441" i="7"/>
  <c r="AP441" i="7"/>
  <c r="AJ443" i="7"/>
  <c r="AI443" i="7"/>
  <c r="AH443" i="7"/>
  <c r="AG443" i="7"/>
  <c r="AJ442" i="7"/>
  <c r="AI442" i="7"/>
  <c r="AH442" i="7"/>
  <c r="AG442" i="7"/>
  <c r="AQ439" i="7"/>
  <c r="AP439" i="7"/>
  <c r="AN440" i="7"/>
  <c r="AM440" i="7"/>
  <c r="AI441" i="7"/>
  <c r="K40" i="9"/>
  <c r="AQ438" i="7"/>
  <c r="AP438" i="7"/>
  <c r="AN439" i="7"/>
  <c r="AM439" i="7"/>
  <c r="T417" i="7"/>
  <c r="K17" i="26" s="1"/>
  <c r="S417" i="7"/>
  <c r="R417" i="7"/>
  <c r="K17" i="24" s="1"/>
  <c r="Q417" i="7"/>
  <c r="P417" i="7"/>
  <c r="K17" i="9" s="1"/>
  <c r="X439" i="7"/>
  <c r="K39" i="27" s="1"/>
  <c r="W439" i="7"/>
  <c r="V439" i="7"/>
  <c r="K39" i="25" s="1"/>
  <c r="U439" i="7"/>
  <c r="AQ437" i="7"/>
  <c r="AP437" i="7"/>
  <c r="AN438" i="7"/>
  <c r="AM438" i="7"/>
  <c r="AI439" i="7"/>
  <c r="AG439" i="7"/>
  <c r="X438" i="7"/>
  <c r="K38" i="27" s="1"/>
  <c r="W438" i="7"/>
  <c r="V438" i="7"/>
  <c r="K38" i="25" s="1"/>
  <c r="U438" i="7"/>
  <c r="AQ436" i="7"/>
  <c r="AP436" i="7"/>
  <c r="AN437" i="7"/>
  <c r="AM437" i="7"/>
  <c r="AJ438" i="7"/>
  <c r="AI438" i="7"/>
  <c r="AH438" i="7"/>
  <c r="AG438" i="7"/>
  <c r="X437" i="7"/>
  <c r="K37" i="27" s="1"/>
  <c r="W437" i="7"/>
  <c r="V437" i="7"/>
  <c r="K37" i="25" s="1"/>
  <c r="U437" i="7"/>
  <c r="AJ437" i="7"/>
  <c r="AI437" i="7"/>
  <c r="AH437" i="7"/>
  <c r="AG437" i="7"/>
  <c r="X436" i="7"/>
  <c r="K36" i="27" s="1"/>
  <c r="W436" i="7"/>
  <c r="V436" i="7"/>
  <c r="K36" i="25" s="1"/>
  <c r="U436" i="7"/>
  <c r="AN435" i="7"/>
  <c r="K39" i="28" s="1"/>
  <c r="AM435" i="7"/>
  <c r="AJ436" i="7"/>
  <c r="AI436" i="7"/>
  <c r="AH436" i="7"/>
  <c r="AG436" i="7"/>
  <c r="X435" i="7"/>
  <c r="K35" i="27" s="1"/>
  <c r="W435" i="7"/>
  <c r="V435" i="7"/>
  <c r="K35" i="25" s="1"/>
  <c r="U435" i="7"/>
  <c r="AN434" i="7"/>
  <c r="K38" i="28" s="1"/>
  <c r="AM434" i="7"/>
  <c r="X434" i="7"/>
  <c r="K34" i="27" s="1"/>
  <c r="W434" i="7"/>
  <c r="V434" i="7"/>
  <c r="K34" i="25" s="1"/>
  <c r="U434" i="7"/>
  <c r="AQ424" i="7"/>
  <c r="AN433" i="7"/>
  <c r="K37" i="28" s="1"/>
  <c r="AM433" i="7"/>
  <c r="X433" i="7"/>
  <c r="K33" i="27" s="1"/>
  <c r="W433" i="7"/>
  <c r="V433" i="7"/>
  <c r="K33" i="25" s="1"/>
  <c r="U433" i="7"/>
  <c r="AQ429" i="7"/>
  <c r="AP429" i="7"/>
  <c r="AN432" i="7"/>
  <c r="K36" i="28" s="1"/>
  <c r="AM432" i="7"/>
  <c r="K14" i="26"/>
  <c r="K16" i="26" s="1"/>
  <c r="X432" i="7"/>
  <c r="K32" i="27" s="1"/>
  <c r="W432" i="7"/>
  <c r="V432" i="7"/>
  <c r="K32" i="25" s="1"/>
  <c r="U432" i="7"/>
  <c r="AQ423" i="7"/>
  <c r="AP423" i="7"/>
  <c r="AN431" i="7"/>
  <c r="K35" i="28" s="1"/>
  <c r="AM431" i="7"/>
  <c r="AJ425" i="7"/>
  <c r="AI425" i="7"/>
  <c r="AH425" i="7"/>
  <c r="AG425" i="7"/>
  <c r="X431" i="7"/>
  <c r="K31" i="27" s="1"/>
  <c r="W431" i="7"/>
  <c r="V431" i="7"/>
  <c r="K31" i="25" s="1"/>
  <c r="U431" i="7"/>
  <c r="AQ430" i="7"/>
  <c r="AP430" i="7"/>
  <c r="AN430" i="7"/>
  <c r="K34" i="28" s="1"/>
  <c r="AM430" i="7"/>
  <c r="AJ429" i="7"/>
  <c r="AI429" i="7"/>
  <c r="AH429" i="7"/>
  <c r="AG429" i="7"/>
  <c r="X430" i="7"/>
  <c r="K30" i="27" s="1"/>
  <c r="W430" i="7"/>
  <c r="V430" i="7"/>
  <c r="K30" i="25" s="1"/>
  <c r="U430" i="7"/>
  <c r="AQ422" i="7"/>
  <c r="AP422" i="7"/>
  <c r="AN429" i="7"/>
  <c r="K33" i="28" s="1"/>
  <c r="AM429" i="7"/>
  <c r="AJ424" i="7"/>
  <c r="AI424" i="7"/>
  <c r="AH424" i="7"/>
  <c r="AG424" i="7"/>
  <c r="X429" i="7"/>
  <c r="K29" i="27" s="1"/>
  <c r="W429" i="7"/>
  <c r="V429" i="7"/>
  <c r="K29" i="25" s="1"/>
  <c r="U429" i="7"/>
  <c r="AQ421" i="7"/>
  <c r="AP421" i="7"/>
  <c r="AN428" i="7"/>
  <c r="K32" i="28" s="1"/>
  <c r="AM428" i="7"/>
  <c r="AJ430" i="7"/>
  <c r="AI430" i="7"/>
  <c r="AH430" i="7"/>
  <c r="AG430" i="7"/>
  <c r="X428" i="7"/>
  <c r="K28" i="27" s="1"/>
  <c r="W428" i="7"/>
  <c r="V428" i="7"/>
  <c r="K28" i="25" s="1"/>
  <c r="U428" i="7"/>
  <c r="AQ420" i="7"/>
  <c r="AP420" i="7"/>
  <c r="AN427" i="7"/>
  <c r="K31" i="28" s="1"/>
  <c r="AM427" i="7"/>
  <c r="AJ423" i="7"/>
  <c r="AI423" i="7"/>
  <c r="AH423" i="7"/>
  <c r="AG423" i="7"/>
  <c r="X427" i="7"/>
  <c r="K27" i="27" s="1"/>
  <c r="W427" i="7"/>
  <c r="V427" i="7"/>
  <c r="K27" i="25" s="1"/>
  <c r="U427" i="7"/>
  <c r="AQ419" i="7"/>
  <c r="AP419" i="7"/>
  <c r="AN426" i="7"/>
  <c r="K30" i="28" s="1"/>
  <c r="AM426" i="7"/>
  <c r="AJ422" i="7"/>
  <c r="AI422" i="7"/>
  <c r="AH422" i="7"/>
  <c r="AG422" i="7"/>
  <c r="X426" i="7"/>
  <c r="K26" i="27" s="1"/>
  <c r="W426" i="7"/>
  <c r="V426" i="7"/>
  <c r="K26" i="25" s="1"/>
  <c r="U426" i="7"/>
  <c r="AQ428" i="7"/>
  <c r="AP428" i="7"/>
  <c r="AN425" i="7"/>
  <c r="K29" i="28" s="1"/>
  <c r="AM425" i="7"/>
  <c r="AJ421" i="7"/>
  <c r="AI421" i="7"/>
  <c r="AH421" i="7"/>
  <c r="AG421" i="7"/>
  <c r="X425" i="7"/>
  <c r="K25" i="27" s="1"/>
  <c r="W425" i="7"/>
  <c r="V425" i="7"/>
  <c r="K25" i="25" s="1"/>
  <c r="U425" i="7"/>
  <c r="AQ418" i="7"/>
  <c r="AP418" i="7"/>
  <c r="AN424" i="7"/>
  <c r="K28" i="28" s="1"/>
  <c r="AM424" i="7"/>
  <c r="AJ420" i="7"/>
  <c r="AI420" i="7"/>
  <c r="AH420" i="7"/>
  <c r="AG420" i="7"/>
  <c r="X424" i="7"/>
  <c r="K24" i="27" s="1"/>
  <c r="W424" i="7"/>
  <c r="V424" i="7"/>
  <c r="K24" i="25" s="1"/>
  <c r="U424" i="7"/>
  <c r="AQ427" i="7"/>
  <c r="AP427" i="7"/>
  <c r="AN423" i="7"/>
  <c r="K27" i="28" s="1"/>
  <c r="AM423" i="7"/>
  <c r="AJ428" i="7"/>
  <c r="AI428" i="7"/>
  <c r="AH428" i="7"/>
  <c r="AG428" i="7"/>
  <c r="X423" i="7"/>
  <c r="K23" i="27" s="1"/>
  <c r="W423" i="7"/>
  <c r="V423" i="7"/>
  <c r="K23" i="25" s="1"/>
  <c r="U423" i="7"/>
  <c r="AQ431" i="7"/>
  <c r="AN422" i="7"/>
  <c r="K26" i="28" s="1"/>
  <c r="AM422" i="7"/>
  <c r="AJ419" i="7"/>
  <c r="AI419" i="7"/>
  <c r="AH419" i="7"/>
  <c r="AG419" i="7"/>
  <c r="X422" i="7"/>
  <c r="K22" i="27" s="1"/>
  <c r="W422" i="7"/>
  <c r="V422" i="7"/>
  <c r="K22" i="25" s="1"/>
  <c r="U422" i="7"/>
  <c r="AQ417" i="7"/>
  <c r="AP417" i="7"/>
  <c r="AN421" i="7"/>
  <c r="K25" i="28" s="1"/>
  <c r="AM421" i="7"/>
  <c r="AJ427" i="7"/>
  <c r="AI427" i="7"/>
  <c r="AH427" i="7"/>
  <c r="AG427" i="7"/>
  <c r="AQ416" i="7"/>
  <c r="AP416" i="7"/>
  <c r="AN420" i="7"/>
  <c r="K24" i="28" s="1"/>
  <c r="AM420" i="7"/>
  <c r="AJ431" i="7"/>
  <c r="AI431" i="7"/>
  <c r="AH431" i="7"/>
  <c r="AG431" i="7"/>
  <c r="AQ415" i="7"/>
  <c r="AN419" i="7"/>
  <c r="K23" i="28" s="1"/>
  <c r="AM419" i="7"/>
  <c r="AJ418" i="7"/>
  <c r="AI418" i="7"/>
  <c r="AH418" i="7"/>
  <c r="AG418" i="7"/>
  <c r="X419" i="7"/>
  <c r="K19" i="27" s="1"/>
  <c r="W419" i="7"/>
  <c r="V419" i="7"/>
  <c r="K19" i="25" s="1"/>
  <c r="U419" i="7"/>
  <c r="AQ414" i="7"/>
  <c r="AP414" i="7"/>
  <c r="AN418" i="7"/>
  <c r="K22" i="28" s="1"/>
  <c r="AM418" i="7"/>
  <c r="AJ417" i="7"/>
  <c r="AI417" i="7"/>
  <c r="AH417" i="7"/>
  <c r="AG417" i="7"/>
  <c r="AQ413" i="7"/>
  <c r="AP413" i="7"/>
  <c r="AJ416" i="7"/>
  <c r="AI416" i="7"/>
  <c r="AH416" i="7"/>
  <c r="AG416" i="7"/>
  <c r="AQ412" i="7"/>
  <c r="AJ415" i="7"/>
  <c r="AI415" i="7"/>
  <c r="AH415" i="7"/>
  <c r="AG415" i="7"/>
  <c r="AQ411" i="7"/>
  <c r="AN415" i="7"/>
  <c r="K19" i="28" s="1"/>
  <c r="AM415" i="7"/>
  <c r="AJ414" i="7"/>
  <c r="AI414" i="7"/>
  <c r="AH414" i="7"/>
  <c r="AG414" i="7"/>
  <c r="X414" i="7"/>
  <c r="K13" i="27" s="1"/>
  <c r="W414" i="7"/>
  <c r="V414" i="7"/>
  <c r="K13" i="25" s="1"/>
  <c r="U414" i="7"/>
  <c r="AJ413" i="7"/>
  <c r="AI413" i="7"/>
  <c r="AH413" i="7"/>
  <c r="AG413" i="7"/>
  <c r="X413" i="7"/>
  <c r="K12" i="27" s="1"/>
  <c r="W413" i="7"/>
  <c r="V413" i="7"/>
  <c r="K12" i="25" s="1"/>
  <c r="U413" i="7"/>
  <c r="AQ409" i="7"/>
  <c r="AP409" i="7"/>
  <c r="AJ412" i="7"/>
  <c r="AI412" i="7"/>
  <c r="AH412" i="7"/>
  <c r="AG412" i="7"/>
  <c r="AQ408" i="7"/>
  <c r="AP408" i="7"/>
  <c r="AF411" i="7"/>
  <c r="AE411" i="7"/>
  <c r="S412" i="7" s="1"/>
  <c r="AD411" i="7"/>
  <c r="R412" i="7" s="1"/>
  <c r="K11" i="24" s="1"/>
  <c r="AC411" i="7"/>
  <c r="Q412" i="7" s="1"/>
  <c r="AB411" i="7"/>
  <c r="P412" i="7" s="1"/>
  <c r="K11" i="9" s="1"/>
  <c r="AA411" i="7"/>
  <c r="O412" i="7" s="1"/>
  <c r="W411" i="7"/>
  <c r="U411" i="7"/>
  <c r="V411" i="7"/>
  <c r="K10" i="25" s="1"/>
  <c r="AQ407" i="7"/>
  <c r="AP407" i="7"/>
  <c r="AN410" i="7"/>
  <c r="K13" i="28" s="1"/>
  <c r="AM410" i="7"/>
  <c r="AJ410" i="7"/>
  <c r="AI410" i="7"/>
  <c r="AH410" i="7"/>
  <c r="AG410" i="7"/>
  <c r="W410" i="7"/>
  <c r="U410" i="7"/>
  <c r="X410" i="7"/>
  <c r="K9" i="27" s="1"/>
  <c r="AQ406" i="7"/>
  <c r="AP406" i="7"/>
  <c r="AN409" i="7"/>
  <c r="K12" i="28" s="1"/>
  <c r="AM409" i="7"/>
  <c r="AJ409" i="7"/>
  <c r="AI409" i="7"/>
  <c r="AH409" i="7"/>
  <c r="AG409" i="7"/>
  <c r="W409" i="7"/>
  <c r="U409" i="7"/>
  <c r="AN405" i="7"/>
  <c r="K8" i="28" s="1"/>
  <c r="AQ405" i="7"/>
  <c r="AP405" i="7"/>
  <c r="AJ408" i="7"/>
  <c r="AI408" i="7"/>
  <c r="AH408" i="7"/>
  <c r="AG408" i="7"/>
  <c r="AQ404" i="7"/>
  <c r="AP404" i="7"/>
  <c r="AM407" i="7"/>
  <c r="AJ407" i="7"/>
  <c r="AI407" i="7"/>
  <c r="AH407" i="7"/>
  <c r="AG407" i="7"/>
  <c r="AQ403" i="7"/>
  <c r="AP403" i="7"/>
  <c r="AM406" i="7"/>
  <c r="AJ406" i="7"/>
  <c r="AI406" i="7"/>
  <c r="AH406" i="7"/>
  <c r="AG406" i="7"/>
  <c r="AQ402" i="7"/>
  <c r="AP402" i="7"/>
  <c r="AM405" i="7"/>
  <c r="AJ405" i="7"/>
  <c r="AI405" i="7"/>
  <c r="AH405" i="7"/>
  <c r="AG405" i="7"/>
  <c r="AJ404" i="7"/>
  <c r="AI404" i="7"/>
  <c r="AH404" i="7"/>
  <c r="AG404" i="7"/>
  <c r="AJ403" i="7"/>
  <c r="AI403" i="7"/>
  <c r="AH403" i="7"/>
  <c r="AG403" i="7"/>
  <c r="AQ397" i="7"/>
  <c r="AP397" i="7"/>
  <c r="AQ396" i="7"/>
  <c r="AP396" i="7"/>
  <c r="AF397" i="7"/>
  <c r="T368" i="7" s="1"/>
  <c r="J21" i="26" s="1"/>
  <c r="AE397" i="7"/>
  <c r="S368" i="7" s="1"/>
  <c r="AD397" i="7"/>
  <c r="R368" i="7" s="1"/>
  <c r="J21" i="24" s="1"/>
  <c r="AC397" i="7"/>
  <c r="Q368" i="7" s="1"/>
  <c r="AB397" i="7"/>
  <c r="P368" i="7" s="1"/>
  <c r="J21" i="9" s="1"/>
  <c r="AA397" i="7"/>
  <c r="O368" i="7" s="1"/>
  <c r="AQ395" i="7"/>
  <c r="AP395" i="7"/>
  <c r="AJ396" i="7"/>
  <c r="AI396" i="7"/>
  <c r="AH396" i="7"/>
  <c r="AG396" i="7"/>
  <c r="AJ395" i="7"/>
  <c r="AI395" i="7"/>
  <c r="AH395" i="7"/>
  <c r="AG395" i="7"/>
  <c r="AQ393" i="7"/>
  <c r="AP393" i="7"/>
  <c r="AI394" i="7"/>
  <c r="AQ392" i="7"/>
  <c r="AP392" i="7"/>
  <c r="AF393" i="7"/>
  <c r="AE393" i="7"/>
  <c r="S367" i="7" s="1"/>
  <c r="AD393" i="7"/>
  <c r="R367" i="7" s="1"/>
  <c r="J20" i="24" s="1"/>
  <c r="AC393" i="7"/>
  <c r="AB393" i="7"/>
  <c r="P367" i="7" s="1"/>
  <c r="J20" i="9" s="1"/>
  <c r="AA393" i="7"/>
  <c r="O367" i="7" s="1"/>
  <c r="AJ392" i="7"/>
  <c r="AI392" i="7"/>
  <c r="AH392" i="7"/>
  <c r="AG392" i="7"/>
  <c r="AQ390" i="7"/>
  <c r="AP390" i="7"/>
  <c r="AJ391" i="7"/>
  <c r="AI391" i="7"/>
  <c r="AH391" i="7"/>
  <c r="AQ389" i="7"/>
  <c r="AP389" i="7"/>
  <c r="AF390" i="7"/>
  <c r="T365" i="7" s="1"/>
  <c r="J18" i="26" s="1"/>
  <c r="AE390" i="7"/>
  <c r="S365" i="7" s="1"/>
  <c r="AD390" i="7"/>
  <c r="R365" i="7" s="1"/>
  <c r="J18" i="24" s="1"/>
  <c r="AC390" i="7"/>
  <c r="Q365" i="7" s="1"/>
  <c r="AB390" i="7"/>
  <c r="P365" i="7" s="1"/>
  <c r="AA390" i="7"/>
  <c r="AQ388" i="7"/>
  <c r="AP388" i="7"/>
  <c r="AJ389" i="7"/>
  <c r="AI389" i="7"/>
  <c r="AH389" i="7"/>
  <c r="AG389" i="7"/>
  <c r="AJ388" i="7"/>
  <c r="AI388" i="7"/>
  <c r="AH388" i="7"/>
  <c r="AG388" i="7"/>
  <c r="AQ386" i="7"/>
  <c r="AP386" i="7"/>
  <c r="AN387" i="7"/>
  <c r="AM387" i="7"/>
  <c r="AI387" i="7"/>
  <c r="J40" i="9"/>
  <c r="AQ385" i="7"/>
  <c r="AP385" i="7"/>
  <c r="AN386" i="7"/>
  <c r="AM386" i="7"/>
  <c r="T364" i="7"/>
  <c r="J17" i="26" s="1"/>
  <c r="S364" i="7"/>
  <c r="R364" i="7"/>
  <c r="J17" i="24" s="1"/>
  <c r="O364" i="7"/>
  <c r="X386" i="7"/>
  <c r="J39" i="27" s="1"/>
  <c r="W386" i="7"/>
  <c r="V386" i="7"/>
  <c r="J39" i="25" s="1"/>
  <c r="U386" i="7"/>
  <c r="AQ384" i="7"/>
  <c r="AP384" i="7"/>
  <c r="AN385" i="7"/>
  <c r="AM385" i="7"/>
  <c r="AI385" i="7"/>
  <c r="AG385" i="7"/>
  <c r="X385" i="7"/>
  <c r="J38" i="27" s="1"/>
  <c r="W385" i="7"/>
  <c r="V385" i="7"/>
  <c r="J38" i="25" s="1"/>
  <c r="U385" i="7"/>
  <c r="AQ383" i="7"/>
  <c r="AP383" i="7"/>
  <c r="AN384" i="7"/>
  <c r="AM384" i="7"/>
  <c r="AJ384" i="7"/>
  <c r="AI384" i="7"/>
  <c r="AH384" i="7"/>
  <c r="AG384" i="7"/>
  <c r="X384" i="7"/>
  <c r="J37" i="27" s="1"/>
  <c r="W384" i="7"/>
  <c r="V384" i="7"/>
  <c r="J37" i="25" s="1"/>
  <c r="U384" i="7"/>
  <c r="AJ383" i="7"/>
  <c r="AI383" i="7"/>
  <c r="AH383" i="7"/>
  <c r="AG383" i="7"/>
  <c r="X383" i="7"/>
  <c r="J36" i="27" s="1"/>
  <c r="W383" i="7"/>
  <c r="V383" i="7"/>
  <c r="J36" i="25" s="1"/>
  <c r="U383" i="7"/>
  <c r="AN382" i="7"/>
  <c r="J39" i="28" s="1"/>
  <c r="AM382" i="7"/>
  <c r="AJ382" i="7"/>
  <c r="AI382" i="7"/>
  <c r="AH382" i="7"/>
  <c r="AG382" i="7"/>
  <c r="X382" i="7"/>
  <c r="J35" i="27" s="1"/>
  <c r="W382" i="7"/>
  <c r="V382" i="7"/>
  <c r="J35" i="25" s="1"/>
  <c r="U382" i="7"/>
  <c r="AN381" i="7"/>
  <c r="J38" i="28" s="1"/>
  <c r="AM381" i="7"/>
  <c r="X381" i="7"/>
  <c r="J34" i="27" s="1"/>
  <c r="W381" i="7"/>
  <c r="V381" i="7"/>
  <c r="J34" i="25" s="1"/>
  <c r="U381" i="7"/>
  <c r="AQ371" i="7"/>
  <c r="AN380" i="7"/>
  <c r="J37" i="28" s="1"/>
  <c r="AM380" i="7"/>
  <c r="X380" i="7"/>
  <c r="J33" i="27" s="1"/>
  <c r="W380" i="7"/>
  <c r="V380" i="7"/>
  <c r="J33" i="25" s="1"/>
  <c r="U380" i="7"/>
  <c r="AQ376" i="7"/>
  <c r="AP376" i="7"/>
  <c r="AN379" i="7"/>
  <c r="J36" i="28" s="1"/>
  <c r="AM379" i="7"/>
  <c r="J14" i="26"/>
  <c r="J16" i="26" s="1"/>
  <c r="J14" i="24"/>
  <c r="J16" i="24" s="1"/>
  <c r="X379" i="7"/>
  <c r="J32" i="27" s="1"/>
  <c r="W379" i="7"/>
  <c r="V379" i="7"/>
  <c r="J32" i="25" s="1"/>
  <c r="U379" i="7"/>
  <c r="AQ370" i="7"/>
  <c r="AP370" i="7"/>
  <c r="AN378" i="7"/>
  <c r="J35" i="28" s="1"/>
  <c r="AM378" i="7"/>
  <c r="AJ371" i="7"/>
  <c r="AI371" i="7"/>
  <c r="AH371" i="7"/>
  <c r="AG371" i="7"/>
  <c r="X378" i="7"/>
  <c r="J31" i="27" s="1"/>
  <c r="W378" i="7"/>
  <c r="V378" i="7"/>
  <c r="J31" i="25" s="1"/>
  <c r="U378" i="7"/>
  <c r="AQ377" i="7"/>
  <c r="AP377" i="7"/>
  <c r="AN377" i="7"/>
  <c r="J34" i="28" s="1"/>
  <c r="AM377" i="7"/>
  <c r="AJ375" i="7"/>
  <c r="AI375" i="7"/>
  <c r="AH375" i="7"/>
  <c r="AG375" i="7"/>
  <c r="X377" i="7"/>
  <c r="J30" i="27" s="1"/>
  <c r="W377" i="7"/>
  <c r="V377" i="7"/>
  <c r="J30" i="25" s="1"/>
  <c r="U377" i="7"/>
  <c r="AQ369" i="7"/>
  <c r="AP369" i="7"/>
  <c r="AN376" i="7"/>
  <c r="J33" i="28" s="1"/>
  <c r="AM376" i="7"/>
  <c r="AJ370" i="7"/>
  <c r="AI370" i="7"/>
  <c r="AH370" i="7"/>
  <c r="AG370" i="7"/>
  <c r="X376" i="7"/>
  <c r="J29" i="27" s="1"/>
  <c r="W376" i="7"/>
  <c r="V376" i="7"/>
  <c r="J29" i="25" s="1"/>
  <c r="U376" i="7"/>
  <c r="AQ368" i="7"/>
  <c r="AP368" i="7"/>
  <c r="AN375" i="7"/>
  <c r="J32" i="28" s="1"/>
  <c r="AM375" i="7"/>
  <c r="AJ376" i="7"/>
  <c r="AI376" i="7"/>
  <c r="AH376" i="7"/>
  <c r="AG376" i="7"/>
  <c r="X375" i="7"/>
  <c r="J28" i="27" s="1"/>
  <c r="W375" i="7"/>
  <c r="V375" i="7"/>
  <c r="J28" i="25" s="1"/>
  <c r="U375" i="7"/>
  <c r="AQ367" i="7"/>
  <c r="AP367" i="7"/>
  <c r="AN374" i="7"/>
  <c r="J31" i="28" s="1"/>
  <c r="AM374" i="7"/>
  <c r="AJ369" i="7"/>
  <c r="AI369" i="7"/>
  <c r="AH369" i="7"/>
  <c r="AG369" i="7"/>
  <c r="X374" i="7"/>
  <c r="J27" i="27" s="1"/>
  <c r="W374" i="7"/>
  <c r="V374" i="7"/>
  <c r="J27" i="25" s="1"/>
  <c r="U374" i="7"/>
  <c r="AQ366" i="7"/>
  <c r="AP366" i="7"/>
  <c r="AN373" i="7"/>
  <c r="J30" i="28" s="1"/>
  <c r="AM373" i="7"/>
  <c r="AJ368" i="7"/>
  <c r="AI368" i="7"/>
  <c r="AH368" i="7"/>
  <c r="AG368" i="7"/>
  <c r="X373" i="7"/>
  <c r="J26" i="27" s="1"/>
  <c r="W373" i="7"/>
  <c r="V373" i="7"/>
  <c r="J26" i="25" s="1"/>
  <c r="U373" i="7"/>
  <c r="AQ375" i="7"/>
  <c r="AP375" i="7"/>
  <c r="AN372" i="7"/>
  <c r="J29" i="28" s="1"/>
  <c r="AM372" i="7"/>
  <c r="AJ367" i="7"/>
  <c r="AI367" i="7"/>
  <c r="AH367" i="7"/>
  <c r="AG367" i="7"/>
  <c r="X372" i="7"/>
  <c r="J25" i="27" s="1"/>
  <c r="W372" i="7"/>
  <c r="V372" i="7"/>
  <c r="J25" i="25" s="1"/>
  <c r="U372" i="7"/>
  <c r="AQ365" i="7"/>
  <c r="AP365" i="7"/>
  <c r="AN371" i="7"/>
  <c r="J28" i="28" s="1"/>
  <c r="AM371" i="7"/>
  <c r="AJ366" i="7"/>
  <c r="AI366" i="7"/>
  <c r="AH366" i="7"/>
  <c r="AG366" i="7"/>
  <c r="X371" i="7"/>
  <c r="J24" i="27" s="1"/>
  <c r="W371" i="7"/>
  <c r="V371" i="7"/>
  <c r="J24" i="25" s="1"/>
  <c r="U371" i="7"/>
  <c r="AQ374" i="7"/>
  <c r="AP374" i="7"/>
  <c r="AN370" i="7"/>
  <c r="J27" i="28" s="1"/>
  <c r="AM370" i="7"/>
  <c r="AJ374" i="7"/>
  <c r="AI374" i="7"/>
  <c r="AH374" i="7"/>
  <c r="AG374" i="7"/>
  <c r="X370" i="7"/>
  <c r="J23" i="27" s="1"/>
  <c r="W370" i="7"/>
  <c r="V370" i="7"/>
  <c r="J23" i="25" s="1"/>
  <c r="U370" i="7"/>
  <c r="AQ378" i="7"/>
  <c r="AN369" i="7"/>
  <c r="J26" i="28" s="1"/>
  <c r="AM369" i="7"/>
  <c r="AJ365" i="7"/>
  <c r="AI365" i="7"/>
  <c r="AH365" i="7"/>
  <c r="AG365" i="7"/>
  <c r="X369" i="7"/>
  <c r="J22" i="27" s="1"/>
  <c r="W369" i="7"/>
  <c r="V369" i="7"/>
  <c r="J22" i="25" s="1"/>
  <c r="U369" i="7"/>
  <c r="AQ364" i="7"/>
  <c r="AP364" i="7"/>
  <c r="AN368" i="7"/>
  <c r="J25" i="28" s="1"/>
  <c r="AM368" i="7"/>
  <c r="AJ373" i="7"/>
  <c r="AI373" i="7"/>
  <c r="AH373" i="7"/>
  <c r="AG373" i="7"/>
  <c r="AQ363" i="7"/>
  <c r="AN367" i="7"/>
  <c r="J24" i="28" s="1"/>
  <c r="AM367" i="7"/>
  <c r="AJ377" i="7"/>
  <c r="AI377" i="7"/>
  <c r="AH377" i="7"/>
  <c r="AG377" i="7"/>
  <c r="AQ362" i="7"/>
  <c r="AP362" i="7"/>
  <c r="AN366" i="7"/>
  <c r="J23" i="28" s="1"/>
  <c r="AM366" i="7"/>
  <c r="AJ364" i="7"/>
  <c r="AI364" i="7"/>
  <c r="AH364" i="7"/>
  <c r="AG364" i="7"/>
  <c r="X366" i="7"/>
  <c r="J19" i="27" s="1"/>
  <c r="W366" i="7"/>
  <c r="V366" i="7"/>
  <c r="J19" i="25" s="1"/>
  <c r="U366" i="7"/>
  <c r="AQ361" i="7"/>
  <c r="AP361" i="7"/>
  <c r="AN365" i="7"/>
  <c r="J22" i="28" s="1"/>
  <c r="AM365" i="7"/>
  <c r="AJ363" i="7"/>
  <c r="AI363" i="7"/>
  <c r="AH363" i="7"/>
  <c r="AG363" i="7"/>
  <c r="AQ360" i="7"/>
  <c r="AP360" i="7"/>
  <c r="AJ362" i="7"/>
  <c r="AI362" i="7"/>
  <c r="AH362" i="7"/>
  <c r="AG362" i="7"/>
  <c r="AQ359" i="7"/>
  <c r="AP359" i="7"/>
  <c r="AJ361" i="7"/>
  <c r="AI361" i="7"/>
  <c r="AH361" i="7"/>
  <c r="AG361" i="7"/>
  <c r="AQ358" i="7"/>
  <c r="AN362" i="7"/>
  <c r="J19" i="28" s="1"/>
  <c r="AM362" i="7"/>
  <c r="AJ360" i="7"/>
  <c r="AI360" i="7"/>
  <c r="AH360" i="7"/>
  <c r="AG360" i="7"/>
  <c r="X361" i="7"/>
  <c r="J13" i="27" s="1"/>
  <c r="W361" i="7"/>
  <c r="V361" i="7"/>
  <c r="J13" i="25" s="1"/>
  <c r="U361" i="7"/>
  <c r="AJ359" i="7"/>
  <c r="AI359" i="7"/>
  <c r="AH359" i="7"/>
  <c r="AG359" i="7"/>
  <c r="X360" i="7"/>
  <c r="J12" i="27" s="1"/>
  <c r="W360" i="7"/>
  <c r="V360" i="7"/>
  <c r="J12" i="25" s="1"/>
  <c r="U360" i="7"/>
  <c r="AQ356" i="7"/>
  <c r="AP356" i="7"/>
  <c r="AJ358" i="7"/>
  <c r="AI358" i="7"/>
  <c r="AH358" i="7"/>
  <c r="AG358" i="7"/>
  <c r="AQ355" i="7"/>
  <c r="AP355" i="7"/>
  <c r="AF357" i="7"/>
  <c r="T359" i="7" s="1"/>
  <c r="J11" i="26" s="1"/>
  <c r="AE357" i="7"/>
  <c r="S359" i="7" s="1"/>
  <c r="AD357" i="7"/>
  <c r="AC357" i="7"/>
  <c r="AB357" i="7"/>
  <c r="P359" i="7" s="1"/>
  <c r="J11" i="9" s="1"/>
  <c r="AA357" i="7"/>
  <c r="O359" i="7" s="1"/>
  <c r="W358" i="7"/>
  <c r="U358" i="7"/>
  <c r="V358" i="7"/>
  <c r="J10" i="25" s="1"/>
  <c r="AQ354" i="7"/>
  <c r="AP354" i="7"/>
  <c r="AN357" i="7"/>
  <c r="J13" i="28" s="1"/>
  <c r="AM357" i="7"/>
  <c r="AJ356" i="7"/>
  <c r="AI356" i="7"/>
  <c r="AH356" i="7"/>
  <c r="AG356" i="7"/>
  <c r="W357" i="7"/>
  <c r="U357" i="7"/>
  <c r="V357" i="7"/>
  <c r="J9" i="25" s="1"/>
  <c r="AQ353" i="7"/>
  <c r="AP353" i="7"/>
  <c r="AN356" i="7"/>
  <c r="J12" i="28" s="1"/>
  <c r="AM356" i="7"/>
  <c r="AJ355" i="7"/>
  <c r="AI355" i="7"/>
  <c r="AH355" i="7"/>
  <c r="AG355" i="7"/>
  <c r="W356" i="7"/>
  <c r="U356" i="7"/>
  <c r="AN352" i="7"/>
  <c r="J8" i="28" s="1"/>
  <c r="AQ352" i="7"/>
  <c r="AP352" i="7"/>
  <c r="AJ354" i="7"/>
  <c r="AI354" i="7"/>
  <c r="AH354" i="7"/>
  <c r="AG354" i="7"/>
  <c r="AQ351" i="7"/>
  <c r="AP351" i="7"/>
  <c r="AM354" i="7"/>
  <c r="AJ353" i="7"/>
  <c r="AI353" i="7"/>
  <c r="AH353" i="7"/>
  <c r="AG353" i="7"/>
  <c r="AQ350" i="7"/>
  <c r="AP350" i="7"/>
  <c r="AM353" i="7"/>
  <c r="AJ352" i="7"/>
  <c r="AI352" i="7"/>
  <c r="AH352" i="7"/>
  <c r="AG352" i="7"/>
  <c r="AQ349" i="7"/>
  <c r="AP349" i="7"/>
  <c r="AM352" i="7"/>
  <c r="AJ351" i="7"/>
  <c r="AI351" i="7"/>
  <c r="AH351" i="7"/>
  <c r="AG351" i="7"/>
  <c r="AJ350" i="7"/>
  <c r="AI350" i="7"/>
  <c r="AH350" i="7"/>
  <c r="AG350" i="7"/>
  <c r="AJ349" i="7"/>
  <c r="AI349" i="7"/>
  <c r="AH349" i="7"/>
  <c r="AG349" i="7"/>
  <c r="AQ342" i="7"/>
  <c r="AP342" i="7"/>
  <c r="AQ341" i="7"/>
  <c r="AP341" i="7"/>
  <c r="AF343" i="7"/>
  <c r="T312" i="7" s="1"/>
  <c r="I21" i="26" s="1"/>
  <c r="AE343" i="7"/>
  <c r="S312" i="7" s="1"/>
  <c r="AD343" i="7"/>
  <c r="AC343" i="7"/>
  <c r="Q312" i="7" s="1"/>
  <c r="AB343" i="7"/>
  <c r="P312" i="7" s="1"/>
  <c r="I21" i="9" s="1"/>
  <c r="AA343" i="7"/>
  <c r="O312" i="7" s="1"/>
  <c r="AQ340" i="7"/>
  <c r="AP340" i="7"/>
  <c r="AJ342" i="7"/>
  <c r="AI342" i="7"/>
  <c r="AH342" i="7"/>
  <c r="AG342" i="7"/>
  <c r="AJ341" i="7"/>
  <c r="AI341" i="7"/>
  <c r="AH341" i="7"/>
  <c r="AG341" i="7"/>
  <c r="AQ338" i="7"/>
  <c r="AP338" i="7"/>
  <c r="AI340" i="7"/>
  <c r="AQ337" i="7"/>
  <c r="AP337" i="7"/>
  <c r="AF339" i="7"/>
  <c r="T311" i="7" s="1"/>
  <c r="I20" i="26" s="1"/>
  <c r="AE339" i="7"/>
  <c r="S311" i="7" s="1"/>
  <c r="AD339" i="7"/>
  <c r="R311" i="7" s="1"/>
  <c r="I20" i="24" s="1"/>
  <c r="AC339" i="7"/>
  <c r="Q311" i="7" s="1"/>
  <c r="AB339" i="7"/>
  <c r="AA339" i="7"/>
  <c r="O311" i="7" s="1"/>
  <c r="AJ338" i="7"/>
  <c r="AI338" i="7"/>
  <c r="AH338" i="7"/>
  <c r="AG338" i="7"/>
  <c r="AQ335" i="7"/>
  <c r="AP335" i="7"/>
  <c r="AJ337" i="7"/>
  <c r="AI337" i="7"/>
  <c r="AH337" i="7"/>
  <c r="AQ334" i="7"/>
  <c r="AP334" i="7"/>
  <c r="AF336" i="7"/>
  <c r="T309" i="7" s="1"/>
  <c r="I18" i="26" s="1"/>
  <c r="AE336" i="7"/>
  <c r="S309" i="7" s="1"/>
  <c r="AD336" i="7"/>
  <c r="AC336" i="7"/>
  <c r="AB336" i="7"/>
  <c r="AA336" i="7"/>
  <c r="AQ333" i="7"/>
  <c r="AP333" i="7"/>
  <c r="AJ335" i="7"/>
  <c r="AI335" i="7"/>
  <c r="AH335" i="7"/>
  <c r="AG335" i="7"/>
  <c r="AJ334" i="7"/>
  <c r="AI334" i="7"/>
  <c r="AH334" i="7"/>
  <c r="AG334" i="7"/>
  <c r="AQ331" i="7"/>
  <c r="AP331" i="7"/>
  <c r="AN331" i="7"/>
  <c r="AM331" i="7"/>
  <c r="AI333" i="7"/>
  <c r="I40" i="9"/>
  <c r="AQ330" i="7"/>
  <c r="AP330" i="7"/>
  <c r="AN330" i="7"/>
  <c r="AM330" i="7"/>
  <c r="AF332" i="7"/>
  <c r="T308" i="7" s="1"/>
  <c r="I17" i="26" s="1"/>
  <c r="AE332" i="7"/>
  <c r="S308" i="7" s="1"/>
  <c r="AD332" i="7"/>
  <c r="R308" i="7" s="1"/>
  <c r="I17" i="24" s="1"/>
  <c r="AC332" i="7"/>
  <c r="Q308" i="7" s="1"/>
  <c r="AB332" i="7"/>
  <c r="P308" i="7" s="1"/>
  <c r="I17" i="9" s="1"/>
  <c r="AA332" i="7"/>
  <c r="O308" i="7" s="1"/>
  <c r="X330" i="7"/>
  <c r="I39" i="27" s="1"/>
  <c r="W330" i="7"/>
  <c r="V330" i="7"/>
  <c r="I39" i="25" s="1"/>
  <c r="U330" i="7"/>
  <c r="AQ329" i="7"/>
  <c r="AP329" i="7"/>
  <c r="AN329" i="7"/>
  <c r="AM329" i="7"/>
  <c r="AI331" i="7"/>
  <c r="AG331" i="7"/>
  <c r="X329" i="7"/>
  <c r="I38" i="27" s="1"/>
  <c r="W329" i="7"/>
  <c r="V329" i="7"/>
  <c r="I38" i="25" s="1"/>
  <c r="U329" i="7"/>
  <c r="AQ328" i="7"/>
  <c r="AP328" i="7"/>
  <c r="AN328" i="7"/>
  <c r="AM328" i="7"/>
  <c r="AJ330" i="7"/>
  <c r="AI330" i="7"/>
  <c r="AH330" i="7"/>
  <c r="AG330" i="7"/>
  <c r="X328" i="7"/>
  <c r="I37" i="27" s="1"/>
  <c r="W328" i="7"/>
  <c r="V328" i="7"/>
  <c r="I37" i="25" s="1"/>
  <c r="U328" i="7"/>
  <c r="AJ329" i="7"/>
  <c r="AI329" i="7"/>
  <c r="AH329" i="7"/>
  <c r="AG329" i="7"/>
  <c r="X327" i="7"/>
  <c r="I36" i="27" s="1"/>
  <c r="W327" i="7"/>
  <c r="V327" i="7"/>
  <c r="I36" i="25" s="1"/>
  <c r="U327" i="7"/>
  <c r="AN326" i="7"/>
  <c r="I39" i="28" s="1"/>
  <c r="AM326" i="7"/>
  <c r="AJ328" i="7"/>
  <c r="AI328" i="7"/>
  <c r="AH328" i="7"/>
  <c r="AG328" i="7"/>
  <c r="X326" i="7"/>
  <c r="I35" i="27" s="1"/>
  <c r="W326" i="7"/>
  <c r="V326" i="7"/>
  <c r="I35" i="25" s="1"/>
  <c r="U326" i="7"/>
  <c r="AN325" i="7"/>
  <c r="I38" i="28" s="1"/>
  <c r="AM325" i="7"/>
  <c r="X325" i="7"/>
  <c r="I34" i="27" s="1"/>
  <c r="W325" i="7"/>
  <c r="V325" i="7"/>
  <c r="I34" i="25" s="1"/>
  <c r="U325" i="7"/>
  <c r="AQ316" i="7"/>
  <c r="AP316" i="7"/>
  <c r="AN324" i="7"/>
  <c r="I37" i="28" s="1"/>
  <c r="AM324" i="7"/>
  <c r="X324" i="7"/>
  <c r="I33" i="27" s="1"/>
  <c r="W324" i="7"/>
  <c r="V324" i="7"/>
  <c r="I33" i="25" s="1"/>
  <c r="U324" i="7"/>
  <c r="AQ321" i="7"/>
  <c r="AP321" i="7"/>
  <c r="AN323" i="7"/>
  <c r="I36" i="28" s="1"/>
  <c r="AM323" i="7"/>
  <c r="I14" i="26"/>
  <c r="I16" i="26" s="1"/>
  <c r="X323" i="7"/>
  <c r="I32" i="27" s="1"/>
  <c r="W323" i="7"/>
  <c r="V323" i="7"/>
  <c r="I32" i="25" s="1"/>
  <c r="U323" i="7"/>
  <c r="AQ315" i="7"/>
  <c r="AP315" i="7"/>
  <c r="AN322" i="7"/>
  <c r="I35" i="28" s="1"/>
  <c r="AM322" i="7"/>
  <c r="AJ316" i="7"/>
  <c r="AI316" i="7"/>
  <c r="AH316" i="7"/>
  <c r="AG316" i="7"/>
  <c r="X322" i="7"/>
  <c r="I31" i="27" s="1"/>
  <c r="W322" i="7"/>
  <c r="V322" i="7"/>
  <c r="I31" i="25" s="1"/>
  <c r="U322" i="7"/>
  <c r="AQ322" i="7"/>
  <c r="AP322" i="7"/>
  <c r="AN321" i="7"/>
  <c r="I34" i="28" s="1"/>
  <c r="AM321" i="7"/>
  <c r="AJ321" i="7"/>
  <c r="AI321" i="7"/>
  <c r="AH321" i="7"/>
  <c r="AG321" i="7"/>
  <c r="X321" i="7"/>
  <c r="I30" i="27" s="1"/>
  <c r="W321" i="7"/>
  <c r="V321" i="7"/>
  <c r="I30" i="25" s="1"/>
  <c r="U321" i="7"/>
  <c r="AQ314" i="7"/>
  <c r="AP314" i="7"/>
  <c r="AN320" i="7"/>
  <c r="I33" i="28" s="1"/>
  <c r="AM320" i="7"/>
  <c r="AJ315" i="7"/>
  <c r="AI315" i="7"/>
  <c r="AH315" i="7"/>
  <c r="AG315" i="7"/>
  <c r="X320" i="7"/>
  <c r="I29" i="27" s="1"/>
  <c r="W320" i="7"/>
  <c r="V320" i="7"/>
  <c r="I29" i="25" s="1"/>
  <c r="U320" i="7"/>
  <c r="AQ313" i="7"/>
  <c r="AP313" i="7"/>
  <c r="AN319" i="7"/>
  <c r="I32" i="28" s="1"/>
  <c r="AM319" i="7"/>
  <c r="AJ322" i="7"/>
  <c r="AI322" i="7"/>
  <c r="AH322" i="7"/>
  <c r="AG322" i="7"/>
  <c r="X319" i="7"/>
  <c r="I28" i="27" s="1"/>
  <c r="W319" i="7"/>
  <c r="V319" i="7"/>
  <c r="I28" i="25" s="1"/>
  <c r="U319" i="7"/>
  <c r="AQ312" i="7"/>
  <c r="AP312" i="7"/>
  <c r="AN318" i="7"/>
  <c r="I31" i="28" s="1"/>
  <c r="AM318" i="7"/>
  <c r="AJ314" i="7"/>
  <c r="AI314" i="7"/>
  <c r="AH314" i="7"/>
  <c r="AG314" i="7"/>
  <c r="X318" i="7"/>
  <c r="I27" i="27" s="1"/>
  <c r="W318" i="7"/>
  <c r="V318" i="7"/>
  <c r="I27" i="25" s="1"/>
  <c r="U318" i="7"/>
  <c r="AQ311" i="7"/>
  <c r="AP311" i="7"/>
  <c r="AN317" i="7"/>
  <c r="I30" i="28" s="1"/>
  <c r="AM317" i="7"/>
  <c r="AJ313" i="7"/>
  <c r="AI313" i="7"/>
  <c r="AH313" i="7"/>
  <c r="AG313" i="7"/>
  <c r="X317" i="7"/>
  <c r="I26" i="27" s="1"/>
  <c r="W317" i="7"/>
  <c r="V317" i="7"/>
  <c r="I26" i="25" s="1"/>
  <c r="U317" i="7"/>
  <c r="AQ320" i="7"/>
  <c r="AP320" i="7"/>
  <c r="AN316" i="7"/>
  <c r="I29" i="28" s="1"/>
  <c r="AM316" i="7"/>
  <c r="AJ312" i="7"/>
  <c r="AI312" i="7"/>
  <c r="AH312" i="7"/>
  <c r="AG312" i="7"/>
  <c r="X316" i="7"/>
  <c r="I25" i="27" s="1"/>
  <c r="W316" i="7"/>
  <c r="V316" i="7"/>
  <c r="I25" i="25" s="1"/>
  <c r="U316" i="7"/>
  <c r="AQ310" i="7"/>
  <c r="AP310" i="7"/>
  <c r="AN315" i="7"/>
  <c r="I28" i="28" s="1"/>
  <c r="AM315" i="7"/>
  <c r="AJ311" i="7"/>
  <c r="AI311" i="7"/>
  <c r="AH311" i="7"/>
  <c r="AG311" i="7"/>
  <c r="X315" i="7"/>
  <c r="I24" i="27" s="1"/>
  <c r="W315" i="7"/>
  <c r="V315" i="7"/>
  <c r="I24" i="25" s="1"/>
  <c r="U315" i="7"/>
  <c r="AQ319" i="7"/>
  <c r="AP319" i="7"/>
  <c r="AN314" i="7"/>
  <c r="I27" i="28" s="1"/>
  <c r="AM314" i="7"/>
  <c r="AJ320" i="7"/>
  <c r="AI320" i="7"/>
  <c r="AH320" i="7"/>
  <c r="AG320" i="7"/>
  <c r="X314" i="7"/>
  <c r="I23" i="27" s="1"/>
  <c r="W314" i="7"/>
  <c r="V314" i="7"/>
  <c r="I23" i="25" s="1"/>
  <c r="U314" i="7"/>
  <c r="AQ323" i="7"/>
  <c r="AP323" i="7"/>
  <c r="AN313" i="7"/>
  <c r="I26" i="28" s="1"/>
  <c r="AM313" i="7"/>
  <c r="AJ310" i="7"/>
  <c r="AI310" i="7"/>
  <c r="AH310" i="7"/>
  <c r="AG310" i="7"/>
  <c r="X313" i="7"/>
  <c r="I22" i="27" s="1"/>
  <c r="W313" i="7"/>
  <c r="V313" i="7"/>
  <c r="I22" i="25" s="1"/>
  <c r="U313" i="7"/>
  <c r="AQ309" i="7"/>
  <c r="AP309" i="7"/>
  <c r="AN312" i="7"/>
  <c r="I25" i="28" s="1"/>
  <c r="AM312" i="7"/>
  <c r="AJ319" i="7"/>
  <c r="AI319" i="7"/>
  <c r="AH319" i="7"/>
  <c r="AG319" i="7"/>
  <c r="AQ308" i="7"/>
  <c r="AP308" i="7"/>
  <c r="AN311" i="7"/>
  <c r="I24" i="28" s="1"/>
  <c r="AM311" i="7"/>
  <c r="AJ323" i="7"/>
  <c r="AI323" i="7"/>
  <c r="AH323" i="7"/>
  <c r="AG323" i="7"/>
  <c r="AQ307" i="7"/>
  <c r="AP307" i="7"/>
  <c r="AN310" i="7"/>
  <c r="I23" i="28" s="1"/>
  <c r="AM310" i="7"/>
  <c r="AJ309" i="7"/>
  <c r="AI309" i="7"/>
  <c r="AH309" i="7"/>
  <c r="AG309" i="7"/>
  <c r="X310" i="7"/>
  <c r="I19" i="27" s="1"/>
  <c r="W310" i="7"/>
  <c r="V310" i="7"/>
  <c r="I19" i="25" s="1"/>
  <c r="U310" i="7"/>
  <c r="AQ306" i="7"/>
  <c r="AP306" i="7"/>
  <c r="AN309" i="7"/>
  <c r="I22" i="28" s="1"/>
  <c r="AM309" i="7"/>
  <c r="AJ308" i="7"/>
  <c r="AI308" i="7"/>
  <c r="AH308" i="7"/>
  <c r="AG308" i="7"/>
  <c r="AQ305" i="7"/>
  <c r="AP305" i="7"/>
  <c r="AJ307" i="7"/>
  <c r="AI307" i="7"/>
  <c r="AH307" i="7"/>
  <c r="AG307" i="7"/>
  <c r="AQ304" i="7"/>
  <c r="AJ306" i="7"/>
  <c r="AI306" i="7"/>
  <c r="AH306" i="7"/>
  <c r="AG306" i="7"/>
  <c r="AQ303" i="7"/>
  <c r="AN306" i="7"/>
  <c r="I19" i="28" s="1"/>
  <c r="AM306" i="7"/>
  <c r="AJ305" i="7"/>
  <c r="AI305" i="7"/>
  <c r="AH305" i="7"/>
  <c r="AG305" i="7"/>
  <c r="X305" i="7"/>
  <c r="I13" i="27" s="1"/>
  <c r="W305" i="7"/>
  <c r="V305" i="7"/>
  <c r="I13" i="25" s="1"/>
  <c r="U305" i="7"/>
  <c r="AJ304" i="7"/>
  <c r="AI304" i="7"/>
  <c r="AH304" i="7"/>
  <c r="AG304" i="7"/>
  <c r="X304" i="7"/>
  <c r="I12" i="27" s="1"/>
  <c r="W304" i="7"/>
  <c r="V304" i="7"/>
  <c r="I12" i="25" s="1"/>
  <c r="U304" i="7"/>
  <c r="AQ301" i="7"/>
  <c r="AP301" i="7"/>
  <c r="AJ303" i="7"/>
  <c r="AI303" i="7"/>
  <c r="AH303" i="7"/>
  <c r="AG303" i="7"/>
  <c r="AQ300" i="7"/>
  <c r="AP300" i="7"/>
  <c r="AF302" i="7"/>
  <c r="T303" i="7" s="1"/>
  <c r="I11" i="26" s="1"/>
  <c r="AE302" i="7"/>
  <c r="S303" i="7" s="1"/>
  <c r="AD302" i="7"/>
  <c r="R303" i="7" s="1"/>
  <c r="I11" i="24" s="1"/>
  <c r="AC302" i="7"/>
  <c r="Q303" i="7" s="1"/>
  <c r="AB302" i="7"/>
  <c r="AA302" i="7"/>
  <c r="O303" i="7" s="1"/>
  <c r="W302" i="7"/>
  <c r="U302" i="7"/>
  <c r="X302" i="7"/>
  <c r="I10" i="27" s="1"/>
  <c r="AQ299" i="7"/>
  <c r="AP299" i="7"/>
  <c r="AN301" i="7"/>
  <c r="I13" i="28" s="1"/>
  <c r="AM301" i="7"/>
  <c r="AJ301" i="7"/>
  <c r="AI301" i="7"/>
  <c r="AH301" i="7"/>
  <c r="AG301" i="7"/>
  <c r="W301" i="7"/>
  <c r="U301" i="7"/>
  <c r="X301" i="7"/>
  <c r="I9" i="27" s="1"/>
  <c r="AQ298" i="7"/>
  <c r="AP298" i="7"/>
  <c r="AN300" i="7"/>
  <c r="I12" i="28" s="1"/>
  <c r="AM300" i="7"/>
  <c r="AJ300" i="7"/>
  <c r="AI300" i="7"/>
  <c r="AH300" i="7"/>
  <c r="AG300" i="7"/>
  <c r="W300" i="7"/>
  <c r="U300" i="7"/>
  <c r="X300" i="7"/>
  <c r="I8" i="27" s="1"/>
  <c r="AQ297" i="7"/>
  <c r="AP297" i="7"/>
  <c r="AJ299" i="7"/>
  <c r="AI299" i="7"/>
  <c r="AH299" i="7"/>
  <c r="AG299" i="7"/>
  <c r="AQ296" i="7"/>
  <c r="AP296" i="7"/>
  <c r="AM298" i="7"/>
  <c r="AJ298" i="7"/>
  <c r="AI298" i="7"/>
  <c r="AH298" i="7"/>
  <c r="AG298" i="7"/>
  <c r="AQ295" i="7"/>
  <c r="AP295" i="7"/>
  <c r="AM297" i="7"/>
  <c r="AJ297" i="7"/>
  <c r="AI297" i="7"/>
  <c r="AH297" i="7"/>
  <c r="AG297" i="7"/>
  <c r="AQ294" i="7"/>
  <c r="AP294" i="7"/>
  <c r="AM296" i="7"/>
  <c r="AJ296" i="7"/>
  <c r="AI296" i="7"/>
  <c r="AH296" i="7"/>
  <c r="AG296" i="7"/>
  <c r="AJ295" i="7"/>
  <c r="AI295" i="7"/>
  <c r="AH295" i="7"/>
  <c r="AG295" i="7"/>
  <c r="AJ294" i="7"/>
  <c r="AI294" i="7"/>
  <c r="AH294" i="7"/>
  <c r="AG294" i="7"/>
  <c r="AQ286" i="7"/>
  <c r="AP286" i="7"/>
  <c r="AQ285" i="7"/>
  <c r="AP285" i="7"/>
  <c r="AF287" i="7"/>
  <c r="T256" i="7" s="1"/>
  <c r="H21" i="26" s="1"/>
  <c r="AE287" i="7"/>
  <c r="S256" i="7" s="1"/>
  <c r="AD287" i="7"/>
  <c r="AC287" i="7"/>
  <c r="AB287" i="7"/>
  <c r="P256" i="7" s="1"/>
  <c r="H21" i="9" s="1"/>
  <c r="AA287" i="7"/>
  <c r="O256" i="7" s="1"/>
  <c r="AQ284" i="7"/>
  <c r="AP284" i="7"/>
  <c r="AJ286" i="7"/>
  <c r="AI286" i="7"/>
  <c r="AH286" i="7"/>
  <c r="AG286" i="7"/>
  <c r="AJ285" i="7"/>
  <c r="AI285" i="7"/>
  <c r="AH285" i="7"/>
  <c r="AG285" i="7"/>
  <c r="AQ282" i="7"/>
  <c r="AP282" i="7"/>
  <c r="AI284" i="7"/>
  <c r="AQ281" i="7"/>
  <c r="AP281" i="7"/>
  <c r="AF283" i="7"/>
  <c r="AE283" i="7"/>
  <c r="S255" i="7" s="1"/>
  <c r="AD283" i="7"/>
  <c r="R255" i="7" s="1"/>
  <c r="H20" i="24" s="1"/>
  <c r="AC283" i="7"/>
  <c r="Q255" i="7" s="1"/>
  <c r="AB283" i="7"/>
  <c r="P255" i="7" s="1"/>
  <c r="H20" i="9" s="1"/>
  <c r="AA283" i="7"/>
  <c r="AJ282" i="7"/>
  <c r="AI282" i="7"/>
  <c r="AH282" i="7"/>
  <c r="AG282" i="7"/>
  <c r="AQ279" i="7"/>
  <c r="AP279" i="7"/>
  <c r="AJ281" i="7"/>
  <c r="AI281" i="7"/>
  <c r="AH281" i="7"/>
  <c r="AQ278" i="7"/>
  <c r="AP278" i="7"/>
  <c r="AF280" i="7"/>
  <c r="T253" i="7" s="1"/>
  <c r="H18" i="26" s="1"/>
  <c r="AE280" i="7"/>
  <c r="S253" i="7" s="1"/>
  <c r="AD280" i="7"/>
  <c r="AC280" i="7"/>
  <c r="Q253" i="7" s="1"/>
  <c r="AB280" i="7"/>
  <c r="AA280" i="7"/>
  <c r="O253" i="7" s="1"/>
  <c r="AQ277" i="7"/>
  <c r="AP277" i="7"/>
  <c r="AJ279" i="7"/>
  <c r="AI279" i="7"/>
  <c r="AH279" i="7"/>
  <c r="AG279" i="7"/>
  <c r="AJ278" i="7"/>
  <c r="AI278" i="7"/>
  <c r="AH278" i="7"/>
  <c r="AG278" i="7"/>
  <c r="AQ275" i="7"/>
  <c r="AP275" i="7"/>
  <c r="AN275" i="7"/>
  <c r="AM275" i="7"/>
  <c r="AI277" i="7"/>
  <c r="AQ274" i="7"/>
  <c r="AP274" i="7"/>
  <c r="AN274" i="7"/>
  <c r="AM274" i="7"/>
  <c r="T252" i="7"/>
  <c r="H17" i="26" s="1"/>
  <c r="R252" i="7"/>
  <c r="H17" i="24" s="1"/>
  <c r="Q252" i="7"/>
  <c r="O252" i="7"/>
  <c r="X274" i="7"/>
  <c r="H39" i="27" s="1"/>
  <c r="W274" i="7"/>
  <c r="V274" i="7"/>
  <c r="H39" i="25" s="1"/>
  <c r="U274" i="7"/>
  <c r="AQ273" i="7"/>
  <c r="AP273" i="7"/>
  <c r="AN273" i="7"/>
  <c r="AM273" i="7"/>
  <c r="AI275" i="7"/>
  <c r="AG275" i="7"/>
  <c r="X273" i="7"/>
  <c r="H38" i="27" s="1"/>
  <c r="W273" i="7"/>
  <c r="V273" i="7"/>
  <c r="H38" i="25" s="1"/>
  <c r="U273" i="7"/>
  <c r="AQ272" i="7"/>
  <c r="AP272" i="7"/>
  <c r="AN272" i="7"/>
  <c r="AM272" i="7"/>
  <c r="AJ274" i="7"/>
  <c r="AI274" i="7"/>
  <c r="AH274" i="7"/>
  <c r="AG274" i="7"/>
  <c r="X272" i="7"/>
  <c r="H37" i="27" s="1"/>
  <c r="W272" i="7"/>
  <c r="V272" i="7"/>
  <c r="H37" i="25" s="1"/>
  <c r="U272" i="7"/>
  <c r="AJ273" i="7"/>
  <c r="AI273" i="7"/>
  <c r="AH273" i="7"/>
  <c r="AG273" i="7"/>
  <c r="X271" i="7"/>
  <c r="H36" i="27" s="1"/>
  <c r="W271" i="7"/>
  <c r="V271" i="7"/>
  <c r="H36" i="25" s="1"/>
  <c r="U271" i="7"/>
  <c r="AN270" i="7"/>
  <c r="H39" i="28" s="1"/>
  <c r="AM270" i="7"/>
  <c r="AJ272" i="7"/>
  <c r="AI272" i="7"/>
  <c r="AH272" i="7"/>
  <c r="AG272" i="7"/>
  <c r="X270" i="7"/>
  <c r="H35" i="27" s="1"/>
  <c r="W270" i="7"/>
  <c r="V270" i="7"/>
  <c r="H35" i="25" s="1"/>
  <c r="U270" i="7"/>
  <c r="AN269" i="7"/>
  <c r="H38" i="28" s="1"/>
  <c r="AM269" i="7"/>
  <c r="X269" i="7"/>
  <c r="H34" i="27" s="1"/>
  <c r="W269" i="7"/>
  <c r="V269" i="7"/>
  <c r="H34" i="25" s="1"/>
  <c r="U269" i="7"/>
  <c r="AQ260" i="7"/>
  <c r="AP260" i="7"/>
  <c r="AN268" i="7"/>
  <c r="H37" i="28" s="1"/>
  <c r="AM268" i="7"/>
  <c r="X268" i="7"/>
  <c r="H33" i="27" s="1"/>
  <c r="W268" i="7"/>
  <c r="V268" i="7"/>
  <c r="H33" i="25" s="1"/>
  <c r="U268" i="7"/>
  <c r="AQ265" i="7"/>
  <c r="AP265" i="7"/>
  <c r="AN267" i="7"/>
  <c r="H36" i="28" s="1"/>
  <c r="AM267" i="7"/>
  <c r="H14" i="26"/>
  <c r="H16" i="26" s="1"/>
  <c r="H14" i="24"/>
  <c r="H16" i="24" s="1"/>
  <c r="X267" i="7"/>
  <c r="H32" i="27" s="1"/>
  <c r="W267" i="7"/>
  <c r="V267" i="7"/>
  <c r="H32" i="25" s="1"/>
  <c r="U267" i="7"/>
  <c r="AQ259" i="7"/>
  <c r="AP259" i="7"/>
  <c r="AN266" i="7"/>
  <c r="H35" i="28" s="1"/>
  <c r="AM266" i="7"/>
  <c r="AJ260" i="7"/>
  <c r="AI260" i="7"/>
  <c r="AH260" i="7"/>
  <c r="AG260" i="7"/>
  <c r="X266" i="7"/>
  <c r="H31" i="27" s="1"/>
  <c r="W266" i="7"/>
  <c r="V266" i="7"/>
  <c r="H31" i="25" s="1"/>
  <c r="U266" i="7"/>
  <c r="AQ266" i="7"/>
  <c r="AP266" i="7"/>
  <c r="AN265" i="7"/>
  <c r="H34" i="28" s="1"/>
  <c r="AM265" i="7"/>
  <c r="AJ265" i="7"/>
  <c r="AI265" i="7"/>
  <c r="AH265" i="7"/>
  <c r="AG265" i="7"/>
  <c r="X265" i="7"/>
  <c r="H30" i="27" s="1"/>
  <c r="W265" i="7"/>
  <c r="V265" i="7"/>
  <c r="H30" i="25" s="1"/>
  <c r="U265" i="7"/>
  <c r="AQ258" i="7"/>
  <c r="AP258" i="7"/>
  <c r="AN264" i="7"/>
  <c r="H33" i="28" s="1"/>
  <c r="AM264" i="7"/>
  <c r="AJ259" i="7"/>
  <c r="AI259" i="7"/>
  <c r="AH259" i="7"/>
  <c r="AG259" i="7"/>
  <c r="X264" i="7"/>
  <c r="H29" i="27" s="1"/>
  <c r="W264" i="7"/>
  <c r="V264" i="7"/>
  <c r="H29" i="25" s="1"/>
  <c r="U264" i="7"/>
  <c r="AQ257" i="7"/>
  <c r="AP257" i="7"/>
  <c r="AN263" i="7"/>
  <c r="H32" i="28" s="1"/>
  <c r="AM263" i="7"/>
  <c r="AJ266" i="7"/>
  <c r="AI266" i="7"/>
  <c r="AH266" i="7"/>
  <c r="AG266" i="7"/>
  <c r="X263" i="7"/>
  <c r="H28" i="27" s="1"/>
  <c r="W263" i="7"/>
  <c r="V263" i="7"/>
  <c r="H28" i="25" s="1"/>
  <c r="U263" i="7"/>
  <c r="AQ256" i="7"/>
  <c r="AP256" i="7"/>
  <c r="AN262" i="7"/>
  <c r="H31" i="28" s="1"/>
  <c r="AM262" i="7"/>
  <c r="AJ258" i="7"/>
  <c r="AI258" i="7"/>
  <c r="AH258" i="7"/>
  <c r="AG258" i="7"/>
  <c r="X262" i="7"/>
  <c r="H27" i="27" s="1"/>
  <c r="W262" i="7"/>
  <c r="V262" i="7"/>
  <c r="H27" i="25" s="1"/>
  <c r="U262" i="7"/>
  <c r="AQ255" i="7"/>
  <c r="AP255" i="7"/>
  <c r="AN261" i="7"/>
  <c r="H30" i="28" s="1"/>
  <c r="AM261" i="7"/>
  <c r="AJ257" i="7"/>
  <c r="AI257" i="7"/>
  <c r="AH257" i="7"/>
  <c r="AG257" i="7"/>
  <c r="X261" i="7"/>
  <c r="H26" i="27" s="1"/>
  <c r="W261" i="7"/>
  <c r="V261" i="7"/>
  <c r="H26" i="25" s="1"/>
  <c r="U261" i="7"/>
  <c r="AQ264" i="7"/>
  <c r="AP264" i="7"/>
  <c r="AN260" i="7"/>
  <c r="H29" i="28" s="1"/>
  <c r="AM260" i="7"/>
  <c r="AJ256" i="7"/>
  <c r="AI256" i="7"/>
  <c r="AH256" i="7"/>
  <c r="AG256" i="7"/>
  <c r="X260" i="7"/>
  <c r="H25" i="27" s="1"/>
  <c r="W260" i="7"/>
  <c r="V260" i="7"/>
  <c r="H25" i="25" s="1"/>
  <c r="U260" i="7"/>
  <c r="AQ254" i="7"/>
  <c r="AP254" i="7"/>
  <c r="AN259" i="7"/>
  <c r="H28" i="28" s="1"/>
  <c r="AM259" i="7"/>
  <c r="AJ255" i="7"/>
  <c r="AI255" i="7"/>
  <c r="AH255" i="7"/>
  <c r="AG255" i="7"/>
  <c r="X259" i="7"/>
  <c r="H24" i="27" s="1"/>
  <c r="W259" i="7"/>
  <c r="V259" i="7"/>
  <c r="H24" i="25" s="1"/>
  <c r="U259" i="7"/>
  <c r="AQ263" i="7"/>
  <c r="AP263" i="7"/>
  <c r="AN258" i="7"/>
  <c r="H27" i="28" s="1"/>
  <c r="AM258" i="7"/>
  <c r="AJ264" i="7"/>
  <c r="AI264" i="7"/>
  <c r="AH264" i="7"/>
  <c r="AG264" i="7"/>
  <c r="X258" i="7"/>
  <c r="H23" i="27" s="1"/>
  <c r="W258" i="7"/>
  <c r="V258" i="7"/>
  <c r="H23" i="25" s="1"/>
  <c r="U258" i="7"/>
  <c r="AQ267" i="7"/>
  <c r="AP267" i="7"/>
  <c r="AN257" i="7"/>
  <c r="H26" i="28" s="1"/>
  <c r="AM257" i="7"/>
  <c r="AJ254" i="7"/>
  <c r="AI254" i="7"/>
  <c r="AH254" i="7"/>
  <c r="AG254" i="7"/>
  <c r="X257" i="7"/>
  <c r="H22" i="27" s="1"/>
  <c r="W257" i="7"/>
  <c r="V257" i="7"/>
  <c r="H22" i="25" s="1"/>
  <c r="U257" i="7"/>
  <c r="AQ253" i="7"/>
  <c r="AP253" i="7"/>
  <c r="AN256" i="7"/>
  <c r="H25" i="28" s="1"/>
  <c r="AM256" i="7"/>
  <c r="AJ263" i="7"/>
  <c r="AI263" i="7"/>
  <c r="AH263" i="7"/>
  <c r="AG263" i="7"/>
  <c r="AQ252" i="7"/>
  <c r="AN255" i="7"/>
  <c r="H24" i="28" s="1"/>
  <c r="AM255" i="7"/>
  <c r="AJ267" i="7"/>
  <c r="AI267" i="7"/>
  <c r="AH267" i="7"/>
  <c r="AG267" i="7"/>
  <c r="AQ251" i="7"/>
  <c r="AP251" i="7"/>
  <c r="AN254" i="7"/>
  <c r="H23" i="28" s="1"/>
  <c r="AM254" i="7"/>
  <c r="AJ253" i="7"/>
  <c r="AI253" i="7"/>
  <c r="AH253" i="7"/>
  <c r="AG253" i="7"/>
  <c r="X254" i="7"/>
  <c r="H19" i="27" s="1"/>
  <c r="W254" i="7"/>
  <c r="V254" i="7"/>
  <c r="H19" i="25" s="1"/>
  <c r="U254" i="7"/>
  <c r="AQ250" i="7"/>
  <c r="AP250" i="7"/>
  <c r="AN253" i="7"/>
  <c r="H22" i="28" s="1"/>
  <c r="AM253" i="7"/>
  <c r="AJ252" i="7"/>
  <c r="AI252" i="7"/>
  <c r="AH252" i="7"/>
  <c r="AG252" i="7"/>
  <c r="AQ249" i="7"/>
  <c r="AJ251" i="7"/>
  <c r="AI251" i="7"/>
  <c r="AH251" i="7"/>
  <c r="AG251" i="7"/>
  <c r="AQ248" i="7"/>
  <c r="AP248" i="7"/>
  <c r="AJ250" i="7"/>
  <c r="AI250" i="7"/>
  <c r="AH250" i="7"/>
  <c r="AG250" i="7"/>
  <c r="AQ247" i="7"/>
  <c r="AN250" i="7"/>
  <c r="H19" i="28" s="1"/>
  <c r="AM250" i="7"/>
  <c r="AJ249" i="7"/>
  <c r="AI249" i="7"/>
  <c r="AH249" i="7"/>
  <c r="AG249" i="7"/>
  <c r="X249" i="7"/>
  <c r="H13" i="27" s="1"/>
  <c r="W249" i="7"/>
  <c r="V249" i="7"/>
  <c r="H13" i="25" s="1"/>
  <c r="U249" i="7"/>
  <c r="AJ248" i="7"/>
  <c r="AI248" i="7"/>
  <c r="AH248" i="7"/>
  <c r="AG248" i="7"/>
  <c r="X248" i="7"/>
  <c r="H12" i="27" s="1"/>
  <c r="W248" i="7"/>
  <c r="V248" i="7"/>
  <c r="H12" i="25" s="1"/>
  <c r="U248" i="7"/>
  <c r="AQ245" i="7"/>
  <c r="AP245" i="7"/>
  <c r="AJ247" i="7"/>
  <c r="AI247" i="7"/>
  <c r="AH247" i="7"/>
  <c r="AG247" i="7"/>
  <c r="AQ244" i="7"/>
  <c r="AP244" i="7"/>
  <c r="AF246" i="7"/>
  <c r="T247" i="7" s="1"/>
  <c r="H11" i="26" s="1"/>
  <c r="AE246" i="7"/>
  <c r="S247" i="7" s="1"/>
  <c r="AD246" i="7"/>
  <c r="AC246" i="7"/>
  <c r="Q247" i="7" s="1"/>
  <c r="AB246" i="7"/>
  <c r="P247" i="7" s="1"/>
  <c r="H11" i="9" s="1"/>
  <c r="AA246" i="7"/>
  <c r="O247" i="7" s="1"/>
  <c r="W246" i="7"/>
  <c r="U246" i="7"/>
  <c r="V246" i="7"/>
  <c r="H10" i="25" s="1"/>
  <c r="AQ243" i="7"/>
  <c r="AP243" i="7"/>
  <c r="AN245" i="7"/>
  <c r="H13" i="28" s="1"/>
  <c r="AM245" i="7"/>
  <c r="AJ245" i="7"/>
  <c r="AI245" i="7"/>
  <c r="AH245" i="7"/>
  <c r="AG245" i="7"/>
  <c r="W245" i="7"/>
  <c r="U245" i="7"/>
  <c r="V245" i="7"/>
  <c r="H9" i="25" s="1"/>
  <c r="AQ242" i="7"/>
  <c r="AP242" i="7"/>
  <c r="AN244" i="7"/>
  <c r="H12" i="28" s="1"/>
  <c r="AM244" i="7"/>
  <c r="AJ244" i="7"/>
  <c r="AI244" i="7"/>
  <c r="AH244" i="7"/>
  <c r="AG244" i="7"/>
  <c r="W244" i="7"/>
  <c r="U244" i="7"/>
  <c r="X244" i="7"/>
  <c r="H8" i="27" s="1"/>
  <c r="AQ241" i="7"/>
  <c r="AP241" i="7"/>
  <c r="AJ243" i="7"/>
  <c r="AI243" i="7"/>
  <c r="AH243" i="7"/>
  <c r="AG243" i="7"/>
  <c r="AQ240" i="7"/>
  <c r="AP240" i="7"/>
  <c r="AN242" i="7"/>
  <c r="H10" i="28" s="1"/>
  <c r="AM242" i="7"/>
  <c r="AJ242" i="7"/>
  <c r="AI242" i="7"/>
  <c r="AH242" i="7"/>
  <c r="AG242" i="7"/>
  <c r="AQ239" i="7"/>
  <c r="AP239" i="7"/>
  <c r="AM241" i="7"/>
  <c r="AJ241" i="7"/>
  <c r="AI241" i="7"/>
  <c r="AH241" i="7"/>
  <c r="AG241" i="7"/>
  <c r="AQ238" i="7"/>
  <c r="AP238" i="7"/>
  <c r="AN240" i="7"/>
  <c r="H8" i="28" s="1"/>
  <c r="AM240" i="7"/>
  <c r="AJ240" i="7"/>
  <c r="AI240" i="7"/>
  <c r="AH240" i="7"/>
  <c r="AG240" i="7"/>
  <c r="AJ239" i="7"/>
  <c r="AI239" i="7"/>
  <c r="AH239" i="7"/>
  <c r="AG239" i="7"/>
  <c r="AJ238" i="7"/>
  <c r="AI238" i="7"/>
  <c r="AH238" i="7"/>
  <c r="AG238" i="7"/>
  <c r="AQ229" i="7"/>
  <c r="AP229" i="7"/>
  <c r="AQ228" i="7"/>
  <c r="AP228" i="7"/>
  <c r="AF231" i="7"/>
  <c r="T199" i="7" s="1"/>
  <c r="G21" i="26" s="1"/>
  <c r="AE231" i="7"/>
  <c r="S199" i="7" s="1"/>
  <c r="AD231" i="7"/>
  <c r="R199" i="7" s="1"/>
  <c r="G21" i="24" s="1"/>
  <c r="AC231" i="7"/>
  <c r="Q199" i="7" s="1"/>
  <c r="AB231" i="7"/>
  <c r="P199" i="7" s="1"/>
  <c r="G21" i="9" s="1"/>
  <c r="AA231" i="7"/>
  <c r="O199" i="7" s="1"/>
  <c r="AQ227" i="7"/>
  <c r="AP227" i="7"/>
  <c r="AJ230" i="7"/>
  <c r="AI230" i="7"/>
  <c r="AH230" i="7"/>
  <c r="AG230" i="7"/>
  <c r="AJ229" i="7"/>
  <c r="AI229" i="7"/>
  <c r="AH229" i="7"/>
  <c r="AG229" i="7"/>
  <c r="AQ225" i="7"/>
  <c r="AP225" i="7"/>
  <c r="AI228" i="7"/>
  <c r="AQ224" i="7"/>
  <c r="AP224" i="7"/>
  <c r="AF227" i="7"/>
  <c r="T198" i="7" s="1"/>
  <c r="G20" i="26" s="1"/>
  <c r="AE227" i="7"/>
  <c r="S198" i="7" s="1"/>
  <c r="AD227" i="7"/>
  <c r="AC227" i="7"/>
  <c r="Q198" i="7" s="1"/>
  <c r="AB227" i="7"/>
  <c r="AA227" i="7"/>
  <c r="O198" i="7" s="1"/>
  <c r="AJ226" i="7"/>
  <c r="AI226" i="7"/>
  <c r="AH226" i="7"/>
  <c r="AG226" i="7"/>
  <c r="AQ222" i="7"/>
  <c r="AP222" i="7"/>
  <c r="AJ225" i="7"/>
  <c r="AI225" i="7"/>
  <c r="AH225" i="7"/>
  <c r="X223" i="7"/>
  <c r="W223" i="7"/>
  <c r="V223" i="7"/>
  <c r="U223" i="7"/>
  <c r="AQ221" i="7"/>
  <c r="AP221" i="7"/>
  <c r="AF224" i="7"/>
  <c r="T196" i="7" s="1"/>
  <c r="G18" i="26" s="1"/>
  <c r="AE224" i="7"/>
  <c r="S196" i="7" s="1"/>
  <c r="AD224" i="7"/>
  <c r="R196" i="7" s="1"/>
  <c r="G18" i="24" s="1"/>
  <c r="AC224" i="7"/>
  <c r="Q196" i="7" s="1"/>
  <c r="AB224" i="7"/>
  <c r="AA224" i="7"/>
  <c r="X221" i="7"/>
  <c r="W221" i="7"/>
  <c r="V221" i="7"/>
  <c r="U221" i="7"/>
  <c r="AQ220" i="7"/>
  <c r="AP220" i="7"/>
  <c r="AJ223" i="7"/>
  <c r="AI223" i="7"/>
  <c r="AH223" i="7"/>
  <c r="AG223" i="7"/>
  <c r="X220" i="7"/>
  <c r="W220" i="7"/>
  <c r="V220" i="7"/>
  <c r="U220" i="7"/>
  <c r="AJ222" i="7"/>
  <c r="AI222" i="7"/>
  <c r="AH222" i="7"/>
  <c r="AG222" i="7"/>
  <c r="X219" i="7"/>
  <c r="W219" i="7"/>
  <c r="V219" i="7"/>
  <c r="U219" i="7"/>
  <c r="AQ218" i="7"/>
  <c r="AP218" i="7"/>
  <c r="AN218" i="7"/>
  <c r="AM218" i="7"/>
  <c r="AI221" i="7"/>
  <c r="G40" i="9"/>
  <c r="AQ217" i="7"/>
  <c r="AP217" i="7"/>
  <c r="AN217" i="7"/>
  <c r="AM217" i="7"/>
  <c r="T195" i="7"/>
  <c r="G17" i="26" s="1"/>
  <c r="R195" i="7"/>
  <c r="G17" i="24" s="1"/>
  <c r="Q195" i="7"/>
  <c r="P195" i="7"/>
  <c r="G17" i="9" s="1"/>
  <c r="X217" i="7"/>
  <c r="G39" i="27" s="1"/>
  <c r="W217" i="7"/>
  <c r="V217" i="7"/>
  <c r="G39" i="25" s="1"/>
  <c r="U217" i="7"/>
  <c r="AQ216" i="7"/>
  <c r="AP216" i="7"/>
  <c r="AN216" i="7"/>
  <c r="AM216" i="7"/>
  <c r="AI218" i="7"/>
  <c r="AG218" i="7"/>
  <c r="X216" i="7"/>
  <c r="G38" i="27" s="1"/>
  <c r="W216" i="7"/>
  <c r="V216" i="7"/>
  <c r="G38" i="25" s="1"/>
  <c r="U216" i="7"/>
  <c r="AQ215" i="7"/>
  <c r="AP215" i="7"/>
  <c r="AN215" i="7"/>
  <c r="AM215" i="7"/>
  <c r="AJ217" i="7"/>
  <c r="AI217" i="7"/>
  <c r="AH217" i="7"/>
  <c r="AG217" i="7"/>
  <c r="X215" i="7"/>
  <c r="G37" i="27" s="1"/>
  <c r="W215" i="7"/>
  <c r="V215" i="7"/>
  <c r="G37" i="25" s="1"/>
  <c r="U215" i="7"/>
  <c r="AJ216" i="7"/>
  <c r="AI216" i="7"/>
  <c r="AH216" i="7"/>
  <c r="AG216" i="7"/>
  <c r="X214" i="7"/>
  <c r="G36" i="27" s="1"/>
  <c r="W214" i="7"/>
  <c r="V214" i="7"/>
  <c r="G36" i="25" s="1"/>
  <c r="U214" i="7"/>
  <c r="AN213" i="7"/>
  <c r="G39" i="28" s="1"/>
  <c r="AM213" i="7"/>
  <c r="AJ215" i="7"/>
  <c r="AI215" i="7"/>
  <c r="AH215" i="7"/>
  <c r="AG215" i="7"/>
  <c r="X213" i="7"/>
  <c r="G35" i="27" s="1"/>
  <c r="W213" i="7"/>
  <c r="V213" i="7"/>
  <c r="G35" i="25" s="1"/>
  <c r="U213" i="7"/>
  <c r="AN212" i="7"/>
  <c r="G38" i="28" s="1"/>
  <c r="AM212" i="7"/>
  <c r="X212" i="7"/>
  <c r="G34" i="27" s="1"/>
  <c r="W212" i="7"/>
  <c r="V212" i="7"/>
  <c r="G34" i="25" s="1"/>
  <c r="U212" i="7"/>
  <c r="AQ203" i="7"/>
  <c r="AN211" i="7"/>
  <c r="G37" i="28" s="1"/>
  <c r="AM211" i="7"/>
  <c r="X211" i="7"/>
  <c r="G33" i="27" s="1"/>
  <c r="W211" i="7"/>
  <c r="V211" i="7"/>
  <c r="G33" i="25" s="1"/>
  <c r="U211" i="7"/>
  <c r="AQ208" i="7"/>
  <c r="AP208" i="7"/>
  <c r="AN210" i="7"/>
  <c r="G36" i="28" s="1"/>
  <c r="AM210" i="7"/>
  <c r="G14" i="26"/>
  <c r="G16" i="26" s="1"/>
  <c r="G14" i="24"/>
  <c r="G16" i="24" s="1"/>
  <c r="X210" i="7"/>
  <c r="G32" i="27" s="1"/>
  <c r="W210" i="7"/>
  <c r="V210" i="7"/>
  <c r="G32" i="25" s="1"/>
  <c r="U210" i="7"/>
  <c r="AQ202" i="7"/>
  <c r="AP202" i="7"/>
  <c r="AN209" i="7"/>
  <c r="G35" i="28" s="1"/>
  <c r="AM209" i="7"/>
  <c r="AJ203" i="7"/>
  <c r="AI203" i="7"/>
  <c r="AH203" i="7"/>
  <c r="AG203" i="7"/>
  <c r="X209" i="7"/>
  <c r="G31" i="27" s="1"/>
  <c r="W209" i="7"/>
  <c r="V209" i="7"/>
  <c r="G31" i="25" s="1"/>
  <c r="U209" i="7"/>
  <c r="AQ209" i="7"/>
  <c r="AP209" i="7"/>
  <c r="AN208" i="7"/>
  <c r="G34" i="28" s="1"/>
  <c r="AM208" i="7"/>
  <c r="AJ208" i="7"/>
  <c r="AI208" i="7"/>
  <c r="AH208" i="7"/>
  <c r="AG208" i="7"/>
  <c r="X208" i="7"/>
  <c r="G30" i="27" s="1"/>
  <c r="W208" i="7"/>
  <c r="V208" i="7"/>
  <c r="G30" i="25" s="1"/>
  <c r="U208" i="7"/>
  <c r="AQ201" i="7"/>
  <c r="AP201" i="7"/>
  <c r="AN207" i="7"/>
  <c r="G33" i="28" s="1"/>
  <c r="AM207" i="7"/>
  <c r="AJ202" i="7"/>
  <c r="AI202" i="7"/>
  <c r="AH202" i="7"/>
  <c r="AG202" i="7"/>
  <c r="X207" i="7"/>
  <c r="G29" i="27" s="1"/>
  <c r="W207" i="7"/>
  <c r="V207" i="7"/>
  <c r="G29" i="25" s="1"/>
  <c r="U207" i="7"/>
  <c r="AQ200" i="7"/>
  <c r="AP200" i="7"/>
  <c r="AN206" i="7"/>
  <c r="G32" i="28" s="1"/>
  <c r="AM206" i="7"/>
  <c r="AJ209" i="7"/>
  <c r="AI209" i="7"/>
  <c r="AH209" i="7"/>
  <c r="AG209" i="7"/>
  <c r="X206" i="7"/>
  <c r="G28" i="27" s="1"/>
  <c r="W206" i="7"/>
  <c r="V206" i="7"/>
  <c r="G28" i="25" s="1"/>
  <c r="U206" i="7"/>
  <c r="AQ199" i="7"/>
  <c r="AP199" i="7"/>
  <c r="AN205" i="7"/>
  <c r="G31" i="28" s="1"/>
  <c r="AM205" i="7"/>
  <c r="AJ201" i="7"/>
  <c r="AI201" i="7"/>
  <c r="AH201" i="7"/>
  <c r="AG201" i="7"/>
  <c r="X205" i="7"/>
  <c r="G27" i="27" s="1"/>
  <c r="W205" i="7"/>
  <c r="V205" i="7"/>
  <c r="G27" i="25" s="1"/>
  <c r="U205" i="7"/>
  <c r="AQ198" i="7"/>
  <c r="AN204" i="7"/>
  <c r="G30" i="28" s="1"/>
  <c r="AM204" i="7"/>
  <c r="AJ200" i="7"/>
  <c r="AI200" i="7"/>
  <c r="AH200" i="7"/>
  <c r="AG200" i="7"/>
  <c r="X204" i="7"/>
  <c r="G26" i="27" s="1"/>
  <c r="W204" i="7"/>
  <c r="V204" i="7"/>
  <c r="G26" i="25" s="1"/>
  <c r="U204" i="7"/>
  <c r="AQ207" i="7"/>
  <c r="AP207" i="7"/>
  <c r="AN203" i="7"/>
  <c r="G29" i="28" s="1"/>
  <c r="AM203" i="7"/>
  <c r="AJ199" i="7"/>
  <c r="AI199" i="7"/>
  <c r="AH199" i="7"/>
  <c r="AG199" i="7"/>
  <c r="X203" i="7"/>
  <c r="G25" i="27" s="1"/>
  <c r="W203" i="7"/>
  <c r="V203" i="7"/>
  <c r="G25" i="25" s="1"/>
  <c r="U203" i="7"/>
  <c r="AQ197" i="7"/>
  <c r="AP197" i="7"/>
  <c r="AN202" i="7"/>
  <c r="G28" i="28" s="1"/>
  <c r="AM202" i="7"/>
  <c r="AJ198" i="7"/>
  <c r="AI198" i="7"/>
  <c r="AH198" i="7"/>
  <c r="AG198" i="7"/>
  <c r="X202" i="7"/>
  <c r="G24" i="27" s="1"/>
  <c r="W202" i="7"/>
  <c r="V202" i="7"/>
  <c r="G24" i="25" s="1"/>
  <c r="U202" i="7"/>
  <c r="AQ206" i="7"/>
  <c r="AP206" i="7"/>
  <c r="AN201" i="7"/>
  <c r="G27" i="28" s="1"/>
  <c r="AM201" i="7"/>
  <c r="AJ207" i="7"/>
  <c r="AI207" i="7"/>
  <c r="AH207" i="7"/>
  <c r="AG207" i="7"/>
  <c r="X201" i="7"/>
  <c r="G23" i="27" s="1"/>
  <c r="W201" i="7"/>
  <c r="V201" i="7"/>
  <c r="G23" i="25" s="1"/>
  <c r="U201" i="7"/>
  <c r="AQ210" i="7"/>
  <c r="AP210" i="7"/>
  <c r="AN200" i="7"/>
  <c r="G26" i="28" s="1"/>
  <c r="AM200" i="7"/>
  <c r="AJ197" i="7"/>
  <c r="AI197" i="7"/>
  <c r="AH197" i="7"/>
  <c r="AG197" i="7"/>
  <c r="X200" i="7"/>
  <c r="G22" i="27" s="1"/>
  <c r="W200" i="7"/>
  <c r="V200" i="7"/>
  <c r="G22" i="25" s="1"/>
  <c r="U200" i="7"/>
  <c r="AQ196" i="7"/>
  <c r="AN199" i="7"/>
  <c r="G25" i="28" s="1"/>
  <c r="AM199" i="7"/>
  <c r="AJ206" i="7"/>
  <c r="AI206" i="7"/>
  <c r="AH206" i="7"/>
  <c r="AG206" i="7"/>
  <c r="AQ195" i="7"/>
  <c r="AP195" i="7"/>
  <c r="AN198" i="7"/>
  <c r="G24" i="28" s="1"/>
  <c r="AM198" i="7"/>
  <c r="AJ210" i="7"/>
  <c r="AI210" i="7"/>
  <c r="AH210" i="7"/>
  <c r="AG210" i="7"/>
  <c r="AQ194" i="7"/>
  <c r="AP194" i="7"/>
  <c r="AN197" i="7"/>
  <c r="G23" i="28" s="1"/>
  <c r="AM197" i="7"/>
  <c r="AJ196" i="7"/>
  <c r="AI196" i="7"/>
  <c r="AH196" i="7"/>
  <c r="AG196" i="7"/>
  <c r="X197" i="7"/>
  <c r="G19" i="27" s="1"/>
  <c r="W197" i="7"/>
  <c r="V197" i="7"/>
  <c r="G19" i="25" s="1"/>
  <c r="U197" i="7"/>
  <c r="AQ193" i="7"/>
  <c r="AP193" i="7"/>
  <c r="AN196" i="7"/>
  <c r="G22" i="28" s="1"/>
  <c r="AM196" i="7"/>
  <c r="AJ195" i="7"/>
  <c r="AI195" i="7"/>
  <c r="AH195" i="7"/>
  <c r="AG195" i="7"/>
  <c r="AQ192" i="7"/>
  <c r="AP192" i="7"/>
  <c r="AJ194" i="7"/>
  <c r="AI194" i="7"/>
  <c r="AH194" i="7"/>
  <c r="AG194" i="7"/>
  <c r="AQ191" i="7"/>
  <c r="AP191" i="7"/>
  <c r="AJ193" i="7"/>
  <c r="AI193" i="7"/>
  <c r="AH193" i="7"/>
  <c r="AG193" i="7"/>
  <c r="AQ190" i="7"/>
  <c r="AP190" i="7"/>
  <c r="AN193" i="7"/>
  <c r="G19" i="28" s="1"/>
  <c r="AM193" i="7"/>
  <c r="AJ192" i="7"/>
  <c r="AI192" i="7"/>
  <c r="AH192" i="7"/>
  <c r="AG192" i="7"/>
  <c r="X192" i="7"/>
  <c r="G13" i="27" s="1"/>
  <c r="W192" i="7"/>
  <c r="V192" i="7"/>
  <c r="G13" i="25" s="1"/>
  <c r="U192" i="7"/>
  <c r="AJ191" i="7"/>
  <c r="AI191" i="7"/>
  <c r="AH191" i="7"/>
  <c r="AG191" i="7"/>
  <c r="X191" i="7"/>
  <c r="G12" i="27" s="1"/>
  <c r="W191" i="7"/>
  <c r="V191" i="7"/>
  <c r="G12" i="25" s="1"/>
  <c r="U191" i="7"/>
  <c r="AQ188" i="7"/>
  <c r="AP188" i="7"/>
  <c r="AJ190" i="7"/>
  <c r="AI190" i="7"/>
  <c r="AH190" i="7"/>
  <c r="AG190" i="7"/>
  <c r="AQ187" i="7"/>
  <c r="AP187" i="7"/>
  <c r="AF189" i="7"/>
  <c r="AE189" i="7"/>
  <c r="S190" i="7" s="1"/>
  <c r="AD189" i="7"/>
  <c r="AC189" i="7"/>
  <c r="Q190" i="7" s="1"/>
  <c r="AB189" i="7"/>
  <c r="P190" i="7" s="1"/>
  <c r="G11" i="9" s="1"/>
  <c r="AA189" i="7"/>
  <c r="O190" i="7" s="1"/>
  <c r="W189" i="7"/>
  <c r="U189" i="7"/>
  <c r="X189" i="7"/>
  <c r="G10" i="27" s="1"/>
  <c r="AQ186" i="7"/>
  <c r="AP186" i="7"/>
  <c r="AN188" i="7"/>
  <c r="G13" i="28" s="1"/>
  <c r="AM188" i="7"/>
  <c r="AJ188" i="7"/>
  <c r="AI188" i="7"/>
  <c r="AH188" i="7"/>
  <c r="AG188" i="7"/>
  <c r="W188" i="7"/>
  <c r="U188" i="7"/>
  <c r="X188" i="7"/>
  <c r="G9" i="27" s="1"/>
  <c r="AQ185" i="7"/>
  <c r="AP185" i="7"/>
  <c r="AN187" i="7"/>
  <c r="G12" i="28" s="1"/>
  <c r="AM187" i="7"/>
  <c r="AJ187" i="7"/>
  <c r="AI187" i="7"/>
  <c r="AH187" i="7"/>
  <c r="AG187" i="7"/>
  <c r="W187" i="7"/>
  <c r="U187" i="7"/>
  <c r="X187" i="7"/>
  <c r="G8" i="27" s="1"/>
  <c r="AQ184" i="7"/>
  <c r="AP184" i="7"/>
  <c r="AJ186" i="7"/>
  <c r="AI186" i="7"/>
  <c r="AH186" i="7"/>
  <c r="AG186" i="7"/>
  <c r="AQ183" i="7"/>
  <c r="AP183" i="7"/>
  <c r="AM185" i="7"/>
  <c r="AJ185" i="7"/>
  <c r="AI185" i="7"/>
  <c r="AH185" i="7"/>
  <c r="AG185" i="7"/>
  <c r="AQ182" i="7"/>
  <c r="AP182" i="7"/>
  <c r="AM184" i="7"/>
  <c r="AJ184" i="7"/>
  <c r="AI184" i="7"/>
  <c r="AH184" i="7"/>
  <c r="AG184" i="7"/>
  <c r="AQ181" i="7"/>
  <c r="AP181" i="7"/>
  <c r="AN183" i="7"/>
  <c r="G8" i="28" s="1"/>
  <c r="AM183" i="7"/>
  <c r="AJ183" i="7"/>
  <c r="AI183" i="7"/>
  <c r="AH183" i="7"/>
  <c r="AG183" i="7"/>
  <c r="AJ182" i="7"/>
  <c r="AI182" i="7"/>
  <c r="AH182" i="7"/>
  <c r="AG182" i="7"/>
  <c r="AJ181" i="7"/>
  <c r="AI181" i="7"/>
  <c r="AH181" i="7"/>
  <c r="AG181" i="7"/>
  <c r="AQ172" i="7"/>
  <c r="AP172" i="7"/>
  <c r="AQ171" i="7"/>
  <c r="AP171" i="7"/>
  <c r="AF173" i="7"/>
  <c r="T142" i="7" s="1"/>
  <c r="F21" i="26" s="1"/>
  <c r="AE173" i="7"/>
  <c r="S142" i="7" s="1"/>
  <c r="AD173" i="7"/>
  <c r="R142" i="7" s="1"/>
  <c r="F21" i="24" s="1"/>
  <c r="AC173" i="7"/>
  <c r="Q142" i="7" s="1"/>
  <c r="AB173" i="7"/>
  <c r="P142" i="7" s="1"/>
  <c r="AA173" i="7"/>
  <c r="AQ170" i="7"/>
  <c r="AP170" i="7"/>
  <c r="AJ172" i="7"/>
  <c r="AI172" i="7"/>
  <c r="AH172" i="7"/>
  <c r="AG172" i="7"/>
  <c r="AJ171" i="7"/>
  <c r="AI171" i="7"/>
  <c r="AH171" i="7"/>
  <c r="AG171" i="7"/>
  <c r="AQ168" i="7"/>
  <c r="AP168" i="7"/>
  <c r="AI170" i="7"/>
  <c r="AQ167" i="7"/>
  <c r="AP167" i="7"/>
  <c r="AF169" i="7"/>
  <c r="T141" i="7" s="1"/>
  <c r="F20" i="26" s="1"/>
  <c r="AE169" i="7"/>
  <c r="S141" i="7" s="1"/>
  <c r="AD169" i="7"/>
  <c r="R141" i="7" s="1"/>
  <c r="F20" i="24" s="1"/>
  <c r="AC169" i="7"/>
  <c r="Q141" i="7" s="1"/>
  <c r="AB169" i="7"/>
  <c r="P141" i="7" s="1"/>
  <c r="AA169" i="7"/>
  <c r="O141" i="7" s="1"/>
  <c r="AJ168" i="7"/>
  <c r="AI168" i="7"/>
  <c r="AH168" i="7"/>
  <c r="AG168" i="7"/>
  <c r="AQ165" i="7"/>
  <c r="AP165" i="7"/>
  <c r="AJ167" i="7"/>
  <c r="AI167" i="7"/>
  <c r="AH167" i="7"/>
  <c r="X166" i="7"/>
  <c r="W166" i="7"/>
  <c r="V166" i="7"/>
  <c r="U166" i="7"/>
  <c r="AQ164" i="7"/>
  <c r="AP164" i="7"/>
  <c r="AF166" i="7"/>
  <c r="T139" i="7" s="1"/>
  <c r="F18" i="26" s="1"/>
  <c r="AE166" i="7"/>
  <c r="S139" i="7" s="1"/>
  <c r="AD166" i="7"/>
  <c r="R139" i="7" s="1"/>
  <c r="F18" i="24" s="1"/>
  <c r="AC166" i="7"/>
  <c r="AB166" i="7"/>
  <c r="AA166" i="7"/>
  <c r="X164" i="7"/>
  <c r="W164" i="7"/>
  <c r="V164" i="7"/>
  <c r="U164" i="7"/>
  <c r="AQ163" i="7"/>
  <c r="AP163" i="7"/>
  <c r="AJ165" i="7"/>
  <c r="AI165" i="7"/>
  <c r="AH165" i="7"/>
  <c r="AG165" i="7"/>
  <c r="X163" i="7"/>
  <c r="W163" i="7"/>
  <c r="V163" i="7"/>
  <c r="U163" i="7"/>
  <c r="AJ164" i="7"/>
  <c r="AI164" i="7"/>
  <c r="AH164" i="7"/>
  <c r="AG164" i="7"/>
  <c r="X162" i="7"/>
  <c r="W162" i="7"/>
  <c r="V162" i="7"/>
  <c r="U162" i="7"/>
  <c r="AQ161" i="7"/>
  <c r="AP161" i="7"/>
  <c r="AN161" i="7"/>
  <c r="AM161" i="7"/>
  <c r="AI163" i="7"/>
  <c r="AQ160" i="7"/>
  <c r="AP160" i="7"/>
  <c r="AN160" i="7"/>
  <c r="AM160" i="7"/>
  <c r="T138" i="7"/>
  <c r="F17" i="26" s="1"/>
  <c r="S138" i="7"/>
  <c r="R138" i="7"/>
  <c r="F17" i="24" s="1"/>
  <c r="Q138" i="7"/>
  <c r="O138" i="7"/>
  <c r="X160" i="7"/>
  <c r="F39" i="27" s="1"/>
  <c r="W160" i="7"/>
  <c r="V160" i="7"/>
  <c r="F39" i="25" s="1"/>
  <c r="U160" i="7"/>
  <c r="AQ159" i="7"/>
  <c r="AP159" i="7"/>
  <c r="AN159" i="7"/>
  <c r="AM159" i="7"/>
  <c r="AI161" i="7"/>
  <c r="AG161" i="7"/>
  <c r="X159" i="7"/>
  <c r="F38" i="27" s="1"/>
  <c r="W159" i="7"/>
  <c r="V159" i="7"/>
  <c r="F38" i="25" s="1"/>
  <c r="U159" i="7"/>
  <c r="AQ158" i="7"/>
  <c r="AP158" i="7"/>
  <c r="AN158" i="7"/>
  <c r="AM158" i="7"/>
  <c r="AJ160" i="7"/>
  <c r="AI160" i="7"/>
  <c r="AH160" i="7"/>
  <c r="AG160" i="7"/>
  <c r="X158" i="7"/>
  <c r="F37" i="27" s="1"/>
  <c r="W158" i="7"/>
  <c r="V158" i="7"/>
  <c r="F37" i="25" s="1"/>
  <c r="U158" i="7"/>
  <c r="AJ159" i="7"/>
  <c r="AI159" i="7"/>
  <c r="AH159" i="7"/>
  <c r="AG159" i="7"/>
  <c r="X157" i="7"/>
  <c r="F36" i="27" s="1"/>
  <c r="W157" i="7"/>
  <c r="V157" i="7"/>
  <c r="F36" i="25" s="1"/>
  <c r="U157" i="7"/>
  <c r="AN156" i="7"/>
  <c r="F39" i="28" s="1"/>
  <c r="AM156" i="7"/>
  <c r="AJ158" i="7"/>
  <c r="AI158" i="7"/>
  <c r="AH158" i="7"/>
  <c r="AG158" i="7"/>
  <c r="X156" i="7"/>
  <c r="F35" i="27" s="1"/>
  <c r="W156" i="7"/>
  <c r="V156" i="7"/>
  <c r="F35" i="25" s="1"/>
  <c r="U156" i="7"/>
  <c r="AN155" i="7"/>
  <c r="F38" i="28" s="1"/>
  <c r="AM155" i="7"/>
  <c r="X155" i="7"/>
  <c r="F34" i="27" s="1"/>
  <c r="W155" i="7"/>
  <c r="V155" i="7"/>
  <c r="F34" i="25" s="1"/>
  <c r="U155" i="7"/>
  <c r="AQ146" i="7"/>
  <c r="AP146" i="7"/>
  <c r="AN154" i="7"/>
  <c r="F37" i="28" s="1"/>
  <c r="AM154" i="7"/>
  <c r="X154" i="7"/>
  <c r="F33" i="27" s="1"/>
  <c r="W154" i="7"/>
  <c r="V154" i="7"/>
  <c r="F33" i="25" s="1"/>
  <c r="U154" i="7"/>
  <c r="AQ151" i="7"/>
  <c r="AP151" i="7"/>
  <c r="AN153" i="7"/>
  <c r="F36" i="28" s="1"/>
  <c r="AM153" i="7"/>
  <c r="F14" i="26"/>
  <c r="F16" i="26" s="1"/>
  <c r="X153" i="7"/>
  <c r="F32" i="27" s="1"/>
  <c r="W153" i="7"/>
  <c r="V153" i="7"/>
  <c r="F32" i="25" s="1"/>
  <c r="U153" i="7"/>
  <c r="AQ145" i="7"/>
  <c r="AP145" i="7"/>
  <c r="AN152" i="7"/>
  <c r="F35" i="28" s="1"/>
  <c r="AM152" i="7"/>
  <c r="AJ146" i="7"/>
  <c r="AI146" i="7"/>
  <c r="AH146" i="7"/>
  <c r="AG146" i="7"/>
  <c r="X152" i="7"/>
  <c r="F31" i="27" s="1"/>
  <c r="W152" i="7"/>
  <c r="V152" i="7"/>
  <c r="F31" i="25" s="1"/>
  <c r="U152" i="7"/>
  <c r="AQ152" i="7"/>
  <c r="AP152" i="7"/>
  <c r="AN151" i="7"/>
  <c r="F34" i="28" s="1"/>
  <c r="AM151" i="7"/>
  <c r="AJ151" i="7"/>
  <c r="AI151" i="7"/>
  <c r="AH151" i="7"/>
  <c r="AG151" i="7"/>
  <c r="X151" i="7"/>
  <c r="F30" i="27" s="1"/>
  <c r="W151" i="7"/>
  <c r="V151" i="7"/>
  <c r="F30" i="25" s="1"/>
  <c r="U151" i="7"/>
  <c r="AQ144" i="7"/>
  <c r="AP144" i="7"/>
  <c r="AN150" i="7"/>
  <c r="F33" i="28" s="1"/>
  <c r="AM150" i="7"/>
  <c r="AJ145" i="7"/>
  <c r="AI145" i="7"/>
  <c r="AH145" i="7"/>
  <c r="AG145" i="7"/>
  <c r="X150" i="7"/>
  <c r="F29" i="27" s="1"/>
  <c r="W150" i="7"/>
  <c r="V150" i="7"/>
  <c r="F29" i="25" s="1"/>
  <c r="U150" i="7"/>
  <c r="AQ143" i="7"/>
  <c r="AP143" i="7"/>
  <c r="AN149" i="7"/>
  <c r="F32" i="28" s="1"/>
  <c r="AM149" i="7"/>
  <c r="AJ152" i="7"/>
  <c r="AI152" i="7"/>
  <c r="AH152" i="7"/>
  <c r="AG152" i="7"/>
  <c r="X149" i="7"/>
  <c r="F28" i="27" s="1"/>
  <c r="W149" i="7"/>
  <c r="V149" i="7"/>
  <c r="F28" i="25" s="1"/>
  <c r="U149" i="7"/>
  <c r="AQ142" i="7"/>
  <c r="AP142" i="7"/>
  <c r="AN148" i="7"/>
  <c r="F31" i="28" s="1"/>
  <c r="AM148" i="7"/>
  <c r="AJ144" i="7"/>
  <c r="AI144" i="7"/>
  <c r="AH144" i="7"/>
  <c r="AG144" i="7"/>
  <c r="X148" i="7"/>
  <c r="F27" i="27" s="1"/>
  <c r="W148" i="7"/>
  <c r="V148" i="7"/>
  <c r="F27" i="25" s="1"/>
  <c r="U148" i="7"/>
  <c r="AQ141" i="7"/>
  <c r="AP141" i="7"/>
  <c r="AN147" i="7"/>
  <c r="F30" i="28" s="1"/>
  <c r="AM147" i="7"/>
  <c r="AJ143" i="7"/>
  <c r="AI143" i="7"/>
  <c r="AH143" i="7"/>
  <c r="AG143" i="7"/>
  <c r="X147" i="7"/>
  <c r="F26" i="27" s="1"/>
  <c r="W147" i="7"/>
  <c r="V147" i="7"/>
  <c r="F26" i="25" s="1"/>
  <c r="U147" i="7"/>
  <c r="AQ150" i="7"/>
  <c r="AP150" i="7"/>
  <c r="AN146" i="7"/>
  <c r="F29" i="28" s="1"/>
  <c r="AM146" i="7"/>
  <c r="AJ142" i="7"/>
  <c r="AI142" i="7"/>
  <c r="AH142" i="7"/>
  <c r="AG142" i="7"/>
  <c r="X146" i="7"/>
  <c r="F25" i="27" s="1"/>
  <c r="W146" i="7"/>
  <c r="V146" i="7"/>
  <c r="F25" i="25" s="1"/>
  <c r="U146" i="7"/>
  <c r="AQ140" i="7"/>
  <c r="AP140" i="7"/>
  <c r="AN145" i="7"/>
  <c r="F28" i="28" s="1"/>
  <c r="AM145" i="7"/>
  <c r="AJ141" i="7"/>
  <c r="AI141" i="7"/>
  <c r="AH141" i="7"/>
  <c r="AG141" i="7"/>
  <c r="X145" i="7"/>
  <c r="F24" i="27" s="1"/>
  <c r="W145" i="7"/>
  <c r="V145" i="7"/>
  <c r="F24" i="25" s="1"/>
  <c r="U145" i="7"/>
  <c r="AQ149" i="7"/>
  <c r="AP149" i="7"/>
  <c r="AN144" i="7"/>
  <c r="F27" i="28" s="1"/>
  <c r="AM144" i="7"/>
  <c r="AJ150" i="7"/>
  <c r="AI150" i="7"/>
  <c r="AH150" i="7"/>
  <c r="AG150" i="7"/>
  <c r="X144" i="7"/>
  <c r="F23" i="27" s="1"/>
  <c r="W144" i="7"/>
  <c r="V144" i="7"/>
  <c r="F23" i="25" s="1"/>
  <c r="U144" i="7"/>
  <c r="AQ153" i="7"/>
  <c r="AN143" i="7"/>
  <c r="F26" i="28" s="1"/>
  <c r="AM143" i="7"/>
  <c r="AJ140" i="7"/>
  <c r="AI140" i="7"/>
  <c r="AH140" i="7"/>
  <c r="AG140" i="7"/>
  <c r="X143" i="7"/>
  <c r="F22" i="27" s="1"/>
  <c r="W143" i="7"/>
  <c r="V143" i="7"/>
  <c r="F22" i="25" s="1"/>
  <c r="U143" i="7"/>
  <c r="AQ139" i="7"/>
  <c r="AN142" i="7"/>
  <c r="F25" i="28" s="1"/>
  <c r="AM142" i="7"/>
  <c r="AJ149" i="7"/>
  <c r="AI149" i="7"/>
  <c r="AH149" i="7"/>
  <c r="AG149" i="7"/>
  <c r="AQ138" i="7"/>
  <c r="AN141" i="7"/>
  <c r="F24" i="28" s="1"/>
  <c r="AM141" i="7"/>
  <c r="AJ153" i="7"/>
  <c r="AI153" i="7"/>
  <c r="AH153" i="7"/>
  <c r="AG153" i="7"/>
  <c r="AQ137" i="7"/>
  <c r="AN140" i="7"/>
  <c r="F23" i="28" s="1"/>
  <c r="AM140" i="7"/>
  <c r="AJ139" i="7"/>
  <c r="AI139" i="7"/>
  <c r="AH139" i="7"/>
  <c r="AG139" i="7"/>
  <c r="X140" i="7"/>
  <c r="F19" i="27" s="1"/>
  <c r="W140" i="7"/>
  <c r="V140" i="7"/>
  <c r="F19" i="25" s="1"/>
  <c r="U140" i="7"/>
  <c r="AQ136" i="7"/>
  <c r="AN139" i="7"/>
  <c r="F22" i="28" s="1"/>
  <c r="AM139" i="7"/>
  <c r="AJ138" i="7"/>
  <c r="AI138" i="7"/>
  <c r="AH138" i="7"/>
  <c r="AG138" i="7"/>
  <c r="AQ135" i="7"/>
  <c r="AJ137" i="7"/>
  <c r="AI137" i="7"/>
  <c r="AH137" i="7"/>
  <c r="AG137" i="7"/>
  <c r="AQ134" i="7"/>
  <c r="AJ136" i="7"/>
  <c r="AI136" i="7"/>
  <c r="AH136" i="7"/>
  <c r="AG136" i="7"/>
  <c r="AQ133" i="7"/>
  <c r="AP133" i="7"/>
  <c r="AN136" i="7"/>
  <c r="F19" i="28" s="1"/>
  <c r="AM136" i="7"/>
  <c r="AJ135" i="7"/>
  <c r="AI135" i="7"/>
  <c r="AH135" i="7"/>
  <c r="AG135" i="7"/>
  <c r="X135" i="7"/>
  <c r="F13" i="27" s="1"/>
  <c r="W135" i="7"/>
  <c r="V135" i="7"/>
  <c r="F13" i="25" s="1"/>
  <c r="U135" i="7"/>
  <c r="AJ134" i="7"/>
  <c r="AI134" i="7"/>
  <c r="AH134" i="7"/>
  <c r="AG134" i="7"/>
  <c r="X134" i="7"/>
  <c r="F12" i="27" s="1"/>
  <c r="W134" i="7"/>
  <c r="V134" i="7"/>
  <c r="F12" i="25" s="1"/>
  <c r="U134" i="7"/>
  <c r="AQ131" i="7"/>
  <c r="AP131" i="7"/>
  <c r="AJ133" i="7"/>
  <c r="AI133" i="7"/>
  <c r="AH133" i="7"/>
  <c r="AG133" i="7"/>
  <c r="AQ130" i="7"/>
  <c r="AP130" i="7"/>
  <c r="AF132" i="7"/>
  <c r="T133" i="7" s="1"/>
  <c r="F11" i="26" s="1"/>
  <c r="AE132" i="7"/>
  <c r="S133" i="7" s="1"/>
  <c r="AD132" i="7"/>
  <c r="R133" i="7" s="1"/>
  <c r="F11" i="24" s="1"/>
  <c r="AC132" i="7"/>
  <c r="Q133" i="7" s="1"/>
  <c r="AB132" i="7"/>
  <c r="P133" i="7" s="1"/>
  <c r="F11" i="9" s="1"/>
  <c r="AA132" i="7"/>
  <c r="O133" i="7" s="1"/>
  <c r="W132" i="7"/>
  <c r="U132" i="7"/>
  <c r="X132" i="7"/>
  <c r="F10" i="27" s="1"/>
  <c r="AQ129" i="7"/>
  <c r="AP129" i="7"/>
  <c r="AN131" i="7"/>
  <c r="F13" i="28" s="1"/>
  <c r="AM131" i="7"/>
  <c r="AJ131" i="7"/>
  <c r="AI131" i="7"/>
  <c r="AH131" i="7"/>
  <c r="AG131" i="7"/>
  <c r="W131" i="7"/>
  <c r="U131" i="7"/>
  <c r="X131" i="7"/>
  <c r="F9" i="27" s="1"/>
  <c r="AQ128" i="7"/>
  <c r="AP128" i="7"/>
  <c r="AN130" i="7"/>
  <c r="F12" i="28" s="1"/>
  <c r="AM130" i="7"/>
  <c r="AJ130" i="7"/>
  <c r="AI130" i="7"/>
  <c r="AH130" i="7"/>
  <c r="AG130" i="7"/>
  <c r="W130" i="7"/>
  <c r="U130" i="7"/>
  <c r="X130" i="7"/>
  <c r="F8" i="27" s="1"/>
  <c r="AQ127" i="7"/>
  <c r="AP127" i="7"/>
  <c r="AJ129" i="7"/>
  <c r="AI129" i="7"/>
  <c r="AH129" i="7"/>
  <c r="AG129" i="7"/>
  <c r="AQ126" i="7"/>
  <c r="AP126" i="7"/>
  <c r="AM128" i="7"/>
  <c r="AJ128" i="7"/>
  <c r="AI128" i="7"/>
  <c r="AH128" i="7"/>
  <c r="AG128" i="7"/>
  <c r="AQ125" i="7"/>
  <c r="AP125" i="7"/>
  <c r="AM127" i="7"/>
  <c r="AJ127" i="7"/>
  <c r="AI127" i="7"/>
  <c r="AH127" i="7"/>
  <c r="AG127" i="7"/>
  <c r="AQ124" i="7"/>
  <c r="AP124" i="7"/>
  <c r="AM126" i="7"/>
  <c r="AJ126" i="7"/>
  <c r="AI126" i="7"/>
  <c r="AH126" i="7"/>
  <c r="AG126" i="7"/>
  <c r="AJ125" i="7"/>
  <c r="AI125" i="7"/>
  <c r="AH125" i="7"/>
  <c r="AG125" i="7"/>
  <c r="AJ124" i="7"/>
  <c r="AI124" i="7"/>
  <c r="AH124" i="7"/>
  <c r="AG124" i="7"/>
  <c r="AQ54" i="7"/>
  <c r="AP54" i="7"/>
  <c r="AQ53" i="7"/>
  <c r="AP53" i="7"/>
  <c r="AF56" i="7"/>
  <c r="T25" i="7" s="1"/>
  <c r="D21" i="26" s="1"/>
  <c r="AE56" i="7"/>
  <c r="S25" i="7" s="1"/>
  <c r="AD56" i="7"/>
  <c r="R25" i="7" s="1"/>
  <c r="D21" i="24" s="1"/>
  <c r="AC56" i="7"/>
  <c r="Q25" i="7" s="1"/>
  <c r="AB56" i="7"/>
  <c r="AA56" i="7"/>
  <c r="AQ52" i="7"/>
  <c r="AP52" i="7"/>
  <c r="AJ55" i="7"/>
  <c r="AI55" i="7"/>
  <c r="AH55" i="7"/>
  <c r="AG55" i="7"/>
  <c r="AJ54" i="7"/>
  <c r="AI54" i="7"/>
  <c r="AH54" i="7"/>
  <c r="AG54" i="7"/>
  <c r="AQ50" i="7"/>
  <c r="AP50" i="7"/>
  <c r="AI53" i="7"/>
  <c r="AQ49" i="7"/>
  <c r="AP49" i="7"/>
  <c r="AF52" i="7"/>
  <c r="T24" i="7" s="1"/>
  <c r="D20" i="26" s="1"/>
  <c r="AE52" i="7"/>
  <c r="S24" i="7" s="1"/>
  <c r="AD52" i="7"/>
  <c r="R24" i="7" s="1"/>
  <c r="D20" i="24" s="1"/>
  <c r="AC52" i="7"/>
  <c r="Q24" i="7" s="1"/>
  <c r="AB52" i="7"/>
  <c r="AA52" i="7"/>
  <c r="O24" i="7" s="1"/>
  <c r="AJ51" i="7"/>
  <c r="AI51" i="7"/>
  <c r="AH51" i="7"/>
  <c r="AG51" i="7"/>
  <c r="AQ47" i="7"/>
  <c r="AP47" i="7"/>
  <c r="AJ50" i="7"/>
  <c r="AI50" i="7"/>
  <c r="AH50" i="7"/>
  <c r="X49" i="7"/>
  <c r="W49" i="7"/>
  <c r="V49" i="7"/>
  <c r="U49" i="7"/>
  <c r="AQ46" i="7"/>
  <c r="AP46" i="7"/>
  <c r="AF49" i="7"/>
  <c r="T22" i="7" s="1"/>
  <c r="D18" i="26" s="1"/>
  <c r="AE49" i="7"/>
  <c r="S22" i="7" s="1"/>
  <c r="AD49" i="7"/>
  <c r="R22" i="7" s="1"/>
  <c r="D18" i="24" s="1"/>
  <c r="AC49" i="7"/>
  <c r="Q22" i="7" s="1"/>
  <c r="AB49" i="7"/>
  <c r="AA49" i="7"/>
  <c r="O22" i="7" s="1"/>
  <c r="X47" i="7"/>
  <c r="W47" i="7"/>
  <c r="V47" i="7"/>
  <c r="U47" i="7"/>
  <c r="AQ45" i="7"/>
  <c r="AP45" i="7"/>
  <c r="AJ48" i="7"/>
  <c r="AI48" i="7"/>
  <c r="AH48" i="7"/>
  <c r="AG48" i="7"/>
  <c r="X46" i="7"/>
  <c r="W46" i="7"/>
  <c r="V46" i="7"/>
  <c r="U46" i="7"/>
  <c r="AJ47" i="7"/>
  <c r="AI47" i="7"/>
  <c r="AH47" i="7"/>
  <c r="AG47" i="7"/>
  <c r="X45" i="7"/>
  <c r="W45" i="7"/>
  <c r="V45" i="7"/>
  <c r="U45" i="7"/>
  <c r="AQ43" i="7"/>
  <c r="AP43" i="7"/>
  <c r="AN48" i="7"/>
  <c r="AM48" i="7"/>
  <c r="AI46" i="7"/>
  <c r="D40" i="9"/>
  <c r="AQ42" i="7"/>
  <c r="AP42" i="7"/>
  <c r="AN47" i="7"/>
  <c r="AM47" i="7"/>
  <c r="T21" i="7"/>
  <c r="D17" i="26" s="1"/>
  <c r="S21" i="7"/>
  <c r="R21" i="7"/>
  <c r="D17" i="24" s="1"/>
  <c r="Q21" i="7"/>
  <c r="O21" i="7"/>
  <c r="X43" i="7"/>
  <c r="D39" i="27" s="1"/>
  <c r="W43" i="7"/>
  <c r="V43" i="7"/>
  <c r="D39" i="25" s="1"/>
  <c r="U43" i="7"/>
  <c r="AQ41" i="7"/>
  <c r="AP41" i="7"/>
  <c r="AN46" i="7"/>
  <c r="AM46" i="7"/>
  <c r="AI44" i="7"/>
  <c r="AG44" i="7"/>
  <c r="X42" i="7"/>
  <c r="D38" i="27" s="1"/>
  <c r="W42" i="7"/>
  <c r="V42" i="7"/>
  <c r="D38" i="25" s="1"/>
  <c r="U42" i="7"/>
  <c r="AP40" i="7"/>
  <c r="AN45" i="7"/>
  <c r="AM45" i="7"/>
  <c r="AJ43" i="7"/>
  <c r="AI43" i="7"/>
  <c r="AH43" i="7"/>
  <c r="AG43" i="7"/>
  <c r="X41" i="7"/>
  <c r="D37" i="27" s="1"/>
  <c r="W41" i="7"/>
  <c r="V41" i="7"/>
  <c r="D37" i="25" s="1"/>
  <c r="U41" i="7"/>
  <c r="AJ42" i="7"/>
  <c r="AI42" i="7"/>
  <c r="AH42" i="7"/>
  <c r="AG42" i="7"/>
  <c r="X40" i="7"/>
  <c r="D36" i="27" s="1"/>
  <c r="W40" i="7"/>
  <c r="V40" i="7"/>
  <c r="D36" i="25" s="1"/>
  <c r="U40" i="7"/>
  <c r="AN43" i="7"/>
  <c r="D39" i="28" s="1"/>
  <c r="AM43" i="7"/>
  <c r="AJ41" i="7"/>
  <c r="AI41" i="7"/>
  <c r="AH41" i="7"/>
  <c r="X39" i="7"/>
  <c r="D35" i="27" s="1"/>
  <c r="W39" i="7"/>
  <c r="V39" i="7"/>
  <c r="D35" i="25" s="1"/>
  <c r="U39" i="7"/>
  <c r="AN42" i="7"/>
  <c r="D38" i="28" s="1"/>
  <c r="AM42" i="7"/>
  <c r="X38" i="7"/>
  <c r="D34" i="27" s="1"/>
  <c r="W38" i="7"/>
  <c r="U38" i="7"/>
  <c r="AQ29" i="7"/>
  <c r="AN41" i="7"/>
  <c r="D37" i="28" s="1"/>
  <c r="AM41" i="7"/>
  <c r="X37" i="7"/>
  <c r="D33" i="27" s="1"/>
  <c r="W37" i="7"/>
  <c r="V37" i="7"/>
  <c r="D33" i="25" s="1"/>
  <c r="U37" i="7"/>
  <c r="AQ34" i="7"/>
  <c r="AN40" i="7"/>
  <c r="D36" i="28" s="1"/>
  <c r="AM40" i="7"/>
  <c r="D14" i="26"/>
  <c r="D16" i="26" s="1"/>
  <c r="D14" i="24"/>
  <c r="D16" i="24" s="1"/>
  <c r="X36" i="7"/>
  <c r="D32" i="27" s="1"/>
  <c r="W36" i="7"/>
  <c r="U36" i="7"/>
  <c r="AQ28" i="7"/>
  <c r="AP28" i="7"/>
  <c r="AN39" i="7"/>
  <c r="D35" i="28" s="1"/>
  <c r="AM39" i="7"/>
  <c r="AJ29" i="7"/>
  <c r="AI29" i="7"/>
  <c r="AH29" i="7"/>
  <c r="AG29" i="7"/>
  <c r="X35" i="7"/>
  <c r="D31" i="27" s="1"/>
  <c r="W35" i="7"/>
  <c r="V35" i="7"/>
  <c r="D31" i="25" s="1"/>
  <c r="U35" i="7"/>
  <c r="AQ35" i="7"/>
  <c r="AM38" i="7"/>
  <c r="X34" i="7"/>
  <c r="D30" i="27" s="1"/>
  <c r="W34" i="7"/>
  <c r="V34" i="7"/>
  <c r="D30" i="25" s="1"/>
  <c r="U34" i="7"/>
  <c r="AQ27" i="7"/>
  <c r="AP27" i="7"/>
  <c r="AM37" i="7"/>
  <c r="AJ28" i="7"/>
  <c r="AI28" i="7"/>
  <c r="AH28" i="7"/>
  <c r="AG28" i="7"/>
  <c r="X33" i="7"/>
  <c r="D29" i="27" s="1"/>
  <c r="W33" i="7"/>
  <c r="V33" i="7"/>
  <c r="D29" i="25" s="1"/>
  <c r="U33" i="7"/>
  <c r="AQ26" i="7"/>
  <c r="AP26" i="7"/>
  <c r="AM36" i="7"/>
  <c r="AJ35" i="7"/>
  <c r="AI35" i="7"/>
  <c r="AH35" i="7"/>
  <c r="AG35" i="7"/>
  <c r="X32" i="7"/>
  <c r="D28" i="27" s="1"/>
  <c r="W32" i="7"/>
  <c r="V32" i="7"/>
  <c r="D28" i="25" s="1"/>
  <c r="U32" i="7"/>
  <c r="AQ25" i="7"/>
  <c r="AP25" i="7"/>
  <c r="AN35" i="7"/>
  <c r="D31" i="28" s="1"/>
  <c r="AM35" i="7"/>
  <c r="AJ27" i="7"/>
  <c r="AI27" i="7"/>
  <c r="AH27" i="7"/>
  <c r="AG27" i="7"/>
  <c r="X31" i="7"/>
  <c r="D27" i="27" s="1"/>
  <c r="W31" i="7"/>
  <c r="V31" i="7"/>
  <c r="D27" i="25" s="1"/>
  <c r="U31" i="7"/>
  <c r="AQ24" i="7"/>
  <c r="AP24" i="7"/>
  <c r="AN34" i="7"/>
  <c r="D30" i="28" s="1"/>
  <c r="AM34" i="7"/>
  <c r="AJ26" i="7"/>
  <c r="AI26" i="7"/>
  <c r="AH26" i="7"/>
  <c r="AG26" i="7"/>
  <c r="X30" i="7"/>
  <c r="D26" i="27" s="1"/>
  <c r="W30" i="7"/>
  <c r="V30" i="7"/>
  <c r="D26" i="25" s="1"/>
  <c r="U30" i="7"/>
  <c r="AQ33" i="7"/>
  <c r="AN33" i="7"/>
  <c r="D29" i="28" s="1"/>
  <c r="AM33" i="7"/>
  <c r="AJ25" i="7"/>
  <c r="AI25" i="7"/>
  <c r="AH25" i="7"/>
  <c r="AG25" i="7"/>
  <c r="X29" i="7"/>
  <c r="D25" i="27" s="1"/>
  <c r="W29" i="7"/>
  <c r="V29" i="7"/>
  <c r="D25" i="25" s="1"/>
  <c r="U29" i="7"/>
  <c r="AQ23" i="7"/>
  <c r="AP23" i="7"/>
  <c r="AN32" i="7"/>
  <c r="D28" i="28" s="1"/>
  <c r="AM32" i="7"/>
  <c r="AJ24" i="7"/>
  <c r="AI24" i="7"/>
  <c r="AH24" i="7"/>
  <c r="AG24" i="7"/>
  <c r="X28" i="7"/>
  <c r="D24" i="27" s="1"/>
  <c r="W28" i="7"/>
  <c r="V28" i="7"/>
  <c r="D24" i="25" s="1"/>
  <c r="U28" i="7"/>
  <c r="AQ32" i="7"/>
  <c r="AN31" i="7"/>
  <c r="D27" i="28" s="1"/>
  <c r="AM31" i="7"/>
  <c r="AJ33" i="7"/>
  <c r="AI33" i="7"/>
  <c r="AG33" i="7"/>
  <c r="X27" i="7"/>
  <c r="D23" i="27" s="1"/>
  <c r="W27" i="7"/>
  <c r="V27" i="7"/>
  <c r="D23" i="25" s="1"/>
  <c r="U27" i="7"/>
  <c r="AQ36" i="7"/>
  <c r="AN30" i="7"/>
  <c r="D26" i="28" s="1"/>
  <c r="AM30" i="7"/>
  <c r="AJ23" i="7"/>
  <c r="AI23" i="7"/>
  <c r="AH23" i="7"/>
  <c r="AG23" i="7"/>
  <c r="X26" i="7"/>
  <c r="D22" i="27" s="1"/>
  <c r="W26" i="7"/>
  <c r="V26" i="7"/>
  <c r="D22" i="25" s="1"/>
  <c r="U26" i="7"/>
  <c r="AQ22" i="7"/>
  <c r="AP22" i="7"/>
  <c r="AN29" i="7"/>
  <c r="D25" i="28" s="1"/>
  <c r="AM29" i="7"/>
  <c r="AJ32" i="7"/>
  <c r="AI32" i="7"/>
  <c r="AQ21" i="7"/>
  <c r="AN28" i="7"/>
  <c r="D24" i="28" s="1"/>
  <c r="AM28" i="7"/>
  <c r="AJ36" i="7"/>
  <c r="AI36" i="7"/>
  <c r="AH36" i="7"/>
  <c r="AG36" i="7"/>
  <c r="AQ20" i="7"/>
  <c r="AN27" i="7"/>
  <c r="D23" i="28" s="1"/>
  <c r="AM27" i="7"/>
  <c r="AJ22" i="7"/>
  <c r="AI22" i="7"/>
  <c r="AH22" i="7"/>
  <c r="AG22" i="7"/>
  <c r="X23" i="7"/>
  <c r="D19" i="27" s="1"/>
  <c r="W23" i="7"/>
  <c r="V23" i="7"/>
  <c r="D19" i="25" s="1"/>
  <c r="U23" i="7"/>
  <c r="AQ19" i="7"/>
  <c r="AN26" i="7"/>
  <c r="D22" i="28" s="1"/>
  <c r="AM26" i="7"/>
  <c r="AJ21" i="7"/>
  <c r="AI21" i="7"/>
  <c r="AH21" i="7"/>
  <c r="AG21" i="7"/>
  <c r="AQ18" i="7"/>
  <c r="AP18" i="7"/>
  <c r="AJ20" i="7"/>
  <c r="AI20" i="7"/>
  <c r="AH20" i="7"/>
  <c r="AG20" i="7"/>
  <c r="AQ17" i="7"/>
  <c r="AP17" i="7"/>
  <c r="AJ19" i="7"/>
  <c r="AI19" i="7"/>
  <c r="AH19" i="7"/>
  <c r="AG19" i="7"/>
  <c r="AN23" i="7"/>
  <c r="D19" i="28" s="1"/>
  <c r="AM23" i="7"/>
  <c r="AJ18" i="7"/>
  <c r="AI18" i="7"/>
  <c r="AH18" i="7"/>
  <c r="AG18" i="7"/>
  <c r="X18" i="7"/>
  <c r="D13" i="27" s="1"/>
  <c r="W18" i="7"/>
  <c r="V18" i="7"/>
  <c r="D13" i="25" s="1"/>
  <c r="U18" i="7"/>
  <c r="AJ17" i="7"/>
  <c r="AI17" i="7"/>
  <c r="AH17" i="7"/>
  <c r="AG17" i="7"/>
  <c r="X17" i="7"/>
  <c r="D12" i="27" s="1"/>
  <c r="W17" i="7"/>
  <c r="V17" i="7"/>
  <c r="D12" i="25" s="1"/>
  <c r="U17" i="7"/>
  <c r="AQ14" i="7"/>
  <c r="AP14" i="7"/>
  <c r="AI16" i="7"/>
  <c r="AQ13" i="7"/>
  <c r="AP13" i="7"/>
  <c r="AF15" i="7"/>
  <c r="T16" i="7" s="1"/>
  <c r="D11" i="26" s="1"/>
  <c r="AE15" i="7"/>
  <c r="S16" i="7" s="1"/>
  <c r="AD15" i="7"/>
  <c r="AC15" i="7"/>
  <c r="Q16" i="7" s="1"/>
  <c r="AB15" i="7"/>
  <c r="P16" i="7" s="1"/>
  <c r="D11" i="9" s="1"/>
  <c r="AA15" i="7"/>
  <c r="O16" i="7" s="1"/>
  <c r="W15" i="7"/>
  <c r="U15" i="7"/>
  <c r="X15" i="7"/>
  <c r="D10" i="27" s="1"/>
  <c r="AQ12" i="7"/>
  <c r="AP12" i="7"/>
  <c r="AN18" i="7"/>
  <c r="D13" i="28" s="1"/>
  <c r="AM18" i="7"/>
  <c r="AJ14" i="7"/>
  <c r="AI14" i="7"/>
  <c r="AH14" i="7"/>
  <c r="AG14" i="7"/>
  <c r="W14" i="7"/>
  <c r="U14" i="7"/>
  <c r="X14" i="7"/>
  <c r="D9" i="27" s="1"/>
  <c r="AQ11" i="7"/>
  <c r="AP11" i="7"/>
  <c r="AN17" i="7"/>
  <c r="D12" i="28" s="1"/>
  <c r="AM17" i="7"/>
  <c r="AJ13" i="7"/>
  <c r="AI13" i="7"/>
  <c r="AH13" i="7"/>
  <c r="AG13" i="7"/>
  <c r="W13" i="7"/>
  <c r="U13" i="7"/>
  <c r="V13" i="7"/>
  <c r="D8" i="25" s="1"/>
  <c r="AQ10" i="7"/>
  <c r="AP10" i="7"/>
  <c r="AJ12" i="7"/>
  <c r="AI12" i="7"/>
  <c r="AH12" i="7"/>
  <c r="AG12" i="7"/>
  <c r="AQ9" i="7"/>
  <c r="AP9" i="7"/>
  <c r="AM15" i="7"/>
  <c r="AJ11" i="7"/>
  <c r="AI11" i="7"/>
  <c r="AH11" i="7"/>
  <c r="AG11" i="7"/>
  <c r="AQ8" i="7"/>
  <c r="AP8" i="7"/>
  <c r="AM14" i="7"/>
  <c r="AJ10" i="7"/>
  <c r="AI10" i="7"/>
  <c r="AH10" i="7"/>
  <c r="AG10" i="7"/>
  <c r="AQ7" i="7"/>
  <c r="AP7" i="7"/>
  <c r="AJ9" i="7"/>
  <c r="AI9" i="7"/>
  <c r="AH9" i="7"/>
  <c r="AG9" i="7"/>
  <c r="AJ8" i="7"/>
  <c r="AI8" i="7"/>
  <c r="AH8" i="7"/>
  <c r="AG8" i="7"/>
  <c r="AJ7" i="7"/>
  <c r="AI7" i="7"/>
  <c r="AH7" i="7"/>
  <c r="AG7" i="7"/>
  <c r="AN102" i="7"/>
  <c r="AM67" i="7"/>
  <c r="AA73" i="7"/>
  <c r="O74" i="7" s="1"/>
  <c r="AQ74" i="7"/>
  <c r="AP65" i="7"/>
  <c r="AQ65" i="7"/>
  <c r="AQ87" i="7"/>
  <c r="AQ75" i="7"/>
  <c r="AQ76" i="7"/>
  <c r="AQ77" i="7"/>
  <c r="AQ78" i="7"/>
  <c r="AQ79" i="7"/>
  <c r="AQ80" i="7"/>
  <c r="AQ94" i="7"/>
  <c r="AQ90" i="7"/>
  <c r="AQ81" i="7"/>
  <c r="AQ91" i="7"/>
  <c r="AQ82" i="7"/>
  <c r="AQ83" i="7"/>
  <c r="AQ84" i="7"/>
  <c r="AQ85" i="7"/>
  <c r="AQ93" i="7"/>
  <c r="AQ86" i="7"/>
  <c r="AQ92" i="7"/>
  <c r="AP80" i="7"/>
  <c r="AP81" i="7"/>
  <c r="AP82" i="7"/>
  <c r="AP83" i="7"/>
  <c r="AP84" i="7"/>
  <c r="AP85" i="7"/>
  <c r="AP86" i="7"/>
  <c r="AP74" i="7"/>
  <c r="E14" i="26"/>
  <c r="E16" i="26" s="1"/>
  <c r="AJ77" i="7"/>
  <c r="AI77" i="7"/>
  <c r="AH77" i="7"/>
  <c r="AG77" i="7"/>
  <c r="AJ76" i="7"/>
  <c r="AI76" i="7"/>
  <c r="AH76" i="7"/>
  <c r="AG76" i="7"/>
  <c r="AI75" i="7"/>
  <c r="AH75" i="7"/>
  <c r="AG75" i="7"/>
  <c r="AJ74" i="7"/>
  <c r="AI74" i="7"/>
  <c r="AH74" i="7"/>
  <c r="AG74" i="7"/>
  <c r="AF103" i="7"/>
  <c r="T79" i="7" s="1"/>
  <c r="E17" i="26" s="1"/>
  <c r="AE103" i="7"/>
  <c r="S79" i="7" s="1"/>
  <c r="AD103" i="7"/>
  <c r="AC103" i="7"/>
  <c r="AF73" i="7"/>
  <c r="T74" i="7" s="1"/>
  <c r="E11" i="26" s="1"/>
  <c r="AE73" i="7"/>
  <c r="S74" i="7" s="1"/>
  <c r="AD73" i="7"/>
  <c r="R74" i="7" s="1"/>
  <c r="E11" i="24" s="1"/>
  <c r="AC73" i="7"/>
  <c r="Q74" i="7" s="1"/>
  <c r="AB73" i="7"/>
  <c r="AQ72" i="7"/>
  <c r="AP72" i="7"/>
  <c r="AJ72" i="7"/>
  <c r="AI72" i="7"/>
  <c r="AH72" i="7"/>
  <c r="AG72" i="7"/>
  <c r="AQ71" i="7"/>
  <c r="AP71" i="7"/>
  <c r="AJ71" i="7"/>
  <c r="AI71" i="7"/>
  <c r="AH71" i="7"/>
  <c r="AG71" i="7"/>
  <c r="AQ70" i="7"/>
  <c r="AP70" i="7"/>
  <c r="AJ70" i="7"/>
  <c r="AI70" i="7"/>
  <c r="AH70" i="7"/>
  <c r="AG70" i="7"/>
  <c r="AQ69" i="7"/>
  <c r="AP69" i="7"/>
  <c r="AJ69" i="7"/>
  <c r="AI69" i="7"/>
  <c r="AH69" i="7"/>
  <c r="AG69" i="7"/>
  <c r="X107" i="7"/>
  <c r="W107" i="7"/>
  <c r="V107" i="7"/>
  <c r="U107" i="7"/>
  <c r="AQ68" i="7"/>
  <c r="AP68" i="7"/>
  <c r="AJ68" i="7"/>
  <c r="AI68" i="7"/>
  <c r="AH68" i="7"/>
  <c r="AG68" i="7"/>
  <c r="X105" i="7"/>
  <c r="W105" i="7"/>
  <c r="V105" i="7"/>
  <c r="U105" i="7"/>
  <c r="AJ67" i="7"/>
  <c r="AI67" i="7"/>
  <c r="AH67" i="7"/>
  <c r="AQ67" i="7"/>
  <c r="AP67" i="7"/>
  <c r="X104" i="7"/>
  <c r="W104" i="7"/>
  <c r="V104" i="7"/>
  <c r="U104" i="7"/>
  <c r="AQ66" i="7"/>
  <c r="AP66" i="7"/>
  <c r="AJ66" i="7"/>
  <c r="AI66" i="7"/>
  <c r="AH66" i="7"/>
  <c r="AG66" i="7"/>
  <c r="X103" i="7"/>
  <c r="W103" i="7"/>
  <c r="U103" i="7"/>
  <c r="AM102" i="7"/>
  <c r="AJ65" i="7"/>
  <c r="AI65" i="7"/>
  <c r="AH65" i="7"/>
  <c r="AG65" i="7"/>
  <c r="E40" i="9"/>
  <c r="AN101" i="7"/>
  <c r="AM101" i="7"/>
  <c r="AF114" i="7"/>
  <c r="T83" i="7" s="1"/>
  <c r="E21" i="26" s="1"/>
  <c r="AE114" i="7"/>
  <c r="S83" i="7" s="1"/>
  <c r="AD114" i="7"/>
  <c r="R83" i="7" s="1"/>
  <c r="E21" i="24" s="1"/>
  <c r="AC114" i="7"/>
  <c r="Q83" i="7" s="1"/>
  <c r="AB114" i="7"/>
  <c r="AA114" i="7"/>
  <c r="X101" i="7"/>
  <c r="E39" i="27" s="1"/>
  <c r="W101" i="7"/>
  <c r="V101" i="7"/>
  <c r="E39" i="25" s="1"/>
  <c r="U101" i="7"/>
  <c r="AQ112" i="7"/>
  <c r="AP112" i="7"/>
  <c r="AN100" i="7"/>
  <c r="AM100" i="7"/>
  <c r="AJ113" i="7"/>
  <c r="AI113" i="7"/>
  <c r="AH113" i="7"/>
  <c r="AG113" i="7"/>
  <c r="X100" i="7"/>
  <c r="E38" i="27" s="1"/>
  <c r="W100" i="7"/>
  <c r="V100" i="7"/>
  <c r="E38" i="25" s="1"/>
  <c r="U100" i="7"/>
  <c r="AQ111" i="7"/>
  <c r="AP111" i="7"/>
  <c r="AM99" i="7"/>
  <c r="AJ112" i="7"/>
  <c r="AI112" i="7"/>
  <c r="AH112" i="7"/>
  <c r="AG112" i="7"/>
  <c r="X99" i="7"/>
  <c r="E37" i="27" s="1"/>
  <c r="W99" i="7"/>
  <c r="V99" i="7"/>
  <c r="E37" i="25" s="1"/>
  <c r="U99" i="7"/>
  <c r="AQ110" i="7"/>
  <c r="AP110" i="7"/>
  <c r="AI111" i="7"/>
  <c r="X98" i="7"/>
  <c r="E36" i="27" s="1"/>
  <c r="W98" i="7"/>
  <c r="V98" i="7"/>
  <c r="E36" i="25" s="1"/>
  <c r="U98" i="7"/>
  <c r="AN97" i="7"/>
  <c r="E39" i="28" s="1"/>
  <c r="AM97" i="7"/>
  <c r="AF110" i="7"/>
  <c r="T82" i="7" s="1"/>
  <c r="E20" i="26" s="1"/>
  <c r="AE110" i="7"/>
  <c r="S82" i="7" s="1"/>
  <c r="AD110" i="7"/>
  <c r="R82" i="7" s="1"/>
  <c r="E20" i="24" s="1"/>
  <c r="AC110" i="7"/>
  <c r="Q82" i="7" s="1"/>
  <c r="AB110" i="7"/>
  <c r="AA110" i="7"/>
  <c r="W97" i="7"/>
  <c r="U97" i="7"/>
  <c r="X97" i="7"/>
  <c r="E35" i="27" s="1"/>
  <c r="AQ108" i="7"/>
  <c r="AP108" i="7"/>
  <c r="AN96" i="7"/>
  <c r="E38" i="28" s="1"/>
  <c r="AM96" i="7"/>
  <c r="AJ109" i="7"/>
  <c r="AI109" i="7"/>
  <c r="AH109" i="7"/>
  <c r="AG109" i="7"/>
  <c r="X96" i="7"/>
  <c r="E34" i="27" s="1"/>
  <c r="W96" i="7"/>
  <c r="U96" i="7"/>
  <c r="V96" i="7"/>
  <c r="E34" i="25" s="1"/>
  <c r="AQ107" i="7"/>
  <c r="AN95" i="7"/>
  <c r="E37" i="28" s="1"/>
  <c r="AM95" i="7"/>
  <c r="AH108" i="7"/>
  <c r="AJ108" i="7"/>
  <c r="AI108" i="7"/>
  <c r="X95" i="7"/>
  <c r="E33" i="27" s="1"/>
  <c r="W95" i="7"/>
  <c r="V95" i="7"/>
  <c r="E33" i="25" s="1"/>
  <c r="U95" i="7"/>
  <c r="AN94" i="7"/>
  <c r="E36" i="28" s="1"/>
  <c r="AM94" i="7"/>
  <c r="AF107" i="7"/>
  <c r="AE107" i="7"/>
  <c r="S80" i="7" s="1"/>
  <c r="AD107" i="7"/>
  <c r="R80" i="7" s="1"/>
  <c r="E18" i="24" s="1"/>
  <c r="AC107" i="7"/>
  <c r="Q80" i="7" s="1"/>
  <c r="AB107" i="7"/>
  <c r="P80" i="7" s="1"/>
  <c r="AA107" i="7"/>
  <c r="O80" i="7" s="1"/>
  <c r="W94" i="7"/>
  <c r="V94" i="7"/>
  <c r="E32" i="25" s="1"/>
  <c r="U94" i="7"/>
  <c r="X94" i="7"/>
  <c r="E32" i="27" s="1"/>
  <c r="AQ105" i="7"/>
  <c r="AP105" i="7"/>
  <c r="AN93" i="7"/>
  <c r="E35" i="28" s="1"/>
  <c r="AM93" i="7"/>
  <c r="AJ106" i="7"/>
  <c r="AI106" i="7"/>
  <c r="AH106" i="7"/>
  <c r="AG106" i="7"/>
  <c r="X93" i="7"/>
  <c r="E31" i="27" s="1"/>
  <c r="W93" i="7"/>
  <c r="V93" i="7"/>
  <c r="E31" i="25" s="1"/>
  <c r="U93" i="7"/>
  <c r="AQ104" i="7"/>
  <c r="AP104" i="7"/>
  <c r="AM92" i="7"/>
  <c r="AJ105" i="7"/>
  <c r="AI105" i="7"/>
  <c r="AH105" i="7"/>
  <c r="AG105" i="7"/>
  <c r="W92" i="7"/>
  <c r="U92" i="7"/>
  <c r="AN88" i="7"/>
  <c r="E30" i="28" s="1"/>
  <c r="AQ103" i="7"/>
  <c r="AP103" i="7"/>
  <c r="AN91" i="7"/>
  <c r="E33" i="28" s="1"/>
  <c r="AM91" i="7"/>
  <c r="AI104" i="7"/>
  <c r="W91" i="7"/>
  <c r="U91" i="7"/>
  <c r="X91" i="7"/>
  <c r="E29" i="27" s="1"/>
  <c r="AN87" i="7"/>
  <c r="E29" i="28" s="1"/>
  <c r="AN90" i="7"/>
  <c r="E32" i="28" s="1"/>
  <c r="AM90" i="7"/>
  <c r="X90" i="7"/>
  <c r="E28" i="27" s="1"/>
  <c r="W90" i="7"/>
  <c r="V90" i="7"/>
  <c r="E28" i="25" s="1"/>
  <c r="U90" i="7"/>
  <c r="AQ101" i="7"/>
  <c r="AP101" i="7"/>
  <c r="AN89" i="7"/>
  <c r="E31" i="28" s="1"/>
  <c r="AM89" i="7"/>
  <c r="AI102" i="7"/>
  <c r="AG102" i="7"/>
  <c r="X89" i="7"/>
  <c r="E27" i="27" s="1"/>
  <c r="W89" i="7"/>
  <c r="V89" i="7"/>
  <c r="E27" i="25" s="1"/>
  <c r="U89" i="7"/>
  <c r="AQ100" i="7"/>
  <c r="AP100" i="7"/>
  <c r="AM88" i="7"/>
  <c r="AJ101" i="7"/>
  <c r="AI101" i="7"/>
  <c r="AH101" i="7"/>
  <c r="AG101" i="7"/>
  <c r="X88" i="7"/>
  <c r="E26" i="27" s="1"/>
  <c r="W88" i="7"/>
  <c r="V88" i="7"/>
  <c r="E26" i="25" s="1"/>
  <c r="U88" i="7"/>
  <c r="AQ99" i="7"/>
  <c r="AP99" i="7"/>
  <c r="AM87" i="7"/>
  <c r="AJ100" i="7"/>
  <c r="AI100" i="7"/>
  <c r="AH100" i="7"/>
  <c r="AG100" i="7"/>
  <c r="X87" i="7"/>
  <c r="E25" i="27" s="1"/>
  <c r="W87" i="7"/>
  <c r="V87" i="7"/>
  <c r="E25" i="25" s="1"/>
  <c r="U87" i="7"/>
  <c r="AP98" i="7"/>
  <c r="AN86" i="7"/>
  <c r="E28" i="28" s="1"/>
  <c r="AM86" i="7"/>
  <c r="AJ99" i="7"/>
  <c r="AI99" i="7"/>
  <c r="AG99" i="7"/>
  <c r="AQ98" i="7"/>
  <c r="X86" i="7"/>
  <c r="E24" i="27" s="1"/>
  <c r="W86" i="7"/>
  <c r="V86" i="7"/>
  <c r="E24" i="25" s="1"/>
  <c r="U86" i="7"/>
  <c r="AN85" i="7"/>
  <c r="E27" i="28" s="1"/>
  <c r="AM85" i="7"/>
  <c r="W85" i="7"/>
  <c r="V85" i="7"/>
  <c r="E23" i="25" s="1"/>
  <c r="U85" i="7"/>
  <c r="AN81" i="7"/>
  <c r="E23" i="28" s="1"/>
  <c r="AN84" i="7"/>
  <c r="E26" i="28" s="1"/>
  <c r="AM84" i="7"/>
  <c r="X84" i="7"/>
  <c r="E22" i="27" s="1"/>
  <c r="W84" i="7"/>
  <c r="V84" i="7"/>
  <c r="E22" i="25" s="1"/>
  <c r="U84" i="7"/>
  <c r="AN83" i="7"/>
  <c r="E25" i="28" s="1"/>
  <c r="AM83" i="7"/>
  <c r="AN82" i="7"/>
  <c r="E24" i="28" s="1"/>
  <c r="AM82" i="7"/>
  <c r="AJ87" i="7"/>
  <c r="AI87" i="7"/>
  <c r="AH87" i="7"/>
  <c r="AG87" i="7"/>
  <c r="AM81" i="7"/>
  <c r="AJ92" i="7"/>
  <c r="AI92" i="7"/>
  <c r="AH92" i="7"/>
  <c r="AG92" i="7"/>
  <c r="X81" i="7"/>
  <c r="E19" i="27" s="1"/>
  <c r="W81" i="7"/>
  <c r="V81" i="7"/>
  <c r="E19" i="25" s="1"/>
  <c r="U81" i="7"/>
  <c r="AN80" i="7"/>
  <c r="E22" i="28" s="1"/>
  <c r="AM80" i="7"/>
  <c r="AG86" i="7"/>
  <c r="AJ93" i="7"/>
  <c r="AI93" i="7"/>
  <c r="AH93" i="7"/>
  <c r="AG93" i="7"/>
  <c r="AI85" i="7"/>
  <c r="AG85" i="7"/>
  <c r="AJ85" i="7"/>
  <c r="AN77" i="7"/>
  <c r="E19" i="28" s="1"/>
  <c r="AM77" i="7"/>
  <c r="AJ84" i="7"/>
  <c r="AI84" i="7"/>
  <c r="AG84" i="7"/>
  <c r="W76" i="7"/>
  <c r="U76" i="7"/>
  <c r="X76" i="7"/>
  <c r="E13" i="27" s="1"/>
  <c r="AJ83" i="7"/>
  <c r="AI83" i="7"/>
  <c r="AH83" i="7"/>
  <c r="AG83" i="7"/>
  <c r="W75" i="7"/>
  <c r="U75" i="7"/>
  <c r="X75" i="7"/>
  <c r="E12" i="27" s="1"/>
  <c r="AJ82" i="7"/>
  <c r="AI82" i="7"/>
  <c r="AH82" i="7"/>
  <c r="AG82" i="7"/>
  <c r="AI91" i="7"/>
  <c r="AH91" i="7"/>
  <c r="AG91" i="7"/>
  <c r="W73" i="7"/>
  <c r="U73" i="7"/>
  <c r="V73" i="7"/>
  <c r="E10" i="25" s="1"/>
  <c r="AN72" i="7"/>
  <c r="E13" i="28" s="1"/>
  <c r="AM72" i="7"/>
  <c r="AI81" i="7"/>
  <c r="AG81" i="7"/>
  <c r="W72" i="7"/>
  <c r="U72" i="7"/>
  <c r="X72" i="7"/>
  <c r="E9" i="27" s="1"/>
  <c r="AN71" i="7"/>
  <c r="E12" i="28" s="1"/>
  <c r="AM71" i="7"/>
  <c r="AJ90" i="7"/>
  <c r="AI90" i="7"/>
  <c r="AG90" i="7"/>
  <c r="AH90" i="7"/>
  <c r="W71" i="7"/>
  <c r="U71" i="7"/>
  <c r="X71" i="7"/>
  <c r="E8" i="27" s="1"/>
  <c r="AJ94" i="7"/>
  <c r="AI94" i="7"/>
  <c r="AH94" i="7"/>
  <c r="AG94" i="7"/>
  <c r="AN69" i="7"/>
  <c r="E10" i="28" s="1"/>
  <c r="AM69" i="7"/>
  <c r="AJ80" i="7"/>
  <c r="AI80" i="7"/>
  <c r="AH80" i="7"/>
  <c r="AG80" i="7"/>
  <c r="AM68" i="7"/>
  <c r="AJ79" i="7"/>
  <c r="AI79" i="7"/>
  <c r="AH79" i="7"/>
  <c r="AG79" i="7"/>
  <c r="AI78" i="7"/>
  <c r="AH78" i="7"/>
  <c r="AG78" i="7"/>
  <c r="AJ78" i="7"/>
  <c r="AN37" i="7" l="1"/>
  <c r="D33" i="28" s="1"/>
  <c r="N16" i="26"/>
  <c r="O16" i="26" s="1"/>
  <c r="AM134" i="7"/>
  <c r="AM21" i="7"/>
  <c r="AM520" i="7"/>
  <c r="AM73" i="7"/>
  <c r="Q79" i="7"/>
  <c r="W79" i="7" s="1"/>
  <c r="AI103" i="7"/>
  <c r="R79" i="7"/>
  <c r="E17" i="24" s="1"/>
  <c r="AJ103" i="7"/>
  <c r="AH103" i="7"/>
  <c r="P252" i="7"/>
  <c r="H17" i="9" s="1"/>
  <c r="AN38" i="7"/>
  <c r="D34" i="28" s="1"/>
  <c r="V38" i="7"/>
  <c r="D34" i="25" s="1"/>
  <c r="X528" i="7"/>
  <c r="M21" i="27" s="1"/>
  <c r="P524" i="7"/>
  <c r="P303" i="7"/>
  <c r="I11" i="9" s="1"/>
  <c r="P471" i="7"/>
  <c r="V471" i="7" s="1"/>
  <c r="L17" i="25" s="1"/>
  <c r="AI552" i="7"/>
  <c r="AP558" i="7"/>
  <c r="X365" i="7"/>
  <c r="J18" i="27" s="1"/>
  <c r="AG555" i="7"/>
  <c r="P311" i="7"/>
  <c r="I20" i="9" s="1"/>
  <c r="E18" i="9"/>
  <c r="AH280" i="7"/>
  <c r="AQ558" i="7"/>
  <c r="AJ552" i="7"/>
  <c r="AI559" i="7"/>
  <c r="X25" i="7"/>
  <c r="D21" i="27" s="1"/>
  <c r="AJ336" i="7"/>
  <c r="AG276" i="7"/>
  <c r="AI493" i="7"/>
  <c r="AG390" i="7"/>
  <c r="X19" i="7"/>
  <c r="D14" i="27" s="1"/>
  <c r="D16" i="27" s="1"/>
  <c r="AJ447" i="7"/>
  <c r="W218" i="7"/>
  <c r="AH162" i="7"/>
  <c r="X218" i="7"/>
  <c r="G40" i="27" s="1"/>
  <c r="W365" i="7"/>
  <c r="AI393" i="7"/>
  <c r="AJ497" i="7"/>
  <c r="AP173" i="7"/>
  <c r="AI336" i="7"/>
  <c r="W253" i="7"/>
  <c r="X420" i="7"/>
  <c r="K20" i="27" s="1"/>
  <c r="AG224" i="7"/>
  <c r="AJ227" i="7"/>
  <c r="X141" i="7"/>
  <c r="F20" i="27" s="1"/>
  <c r="AH287" i="7"/>
  <c r="AQ55" i="7"/>
  <c r="AH336" i="7"/>
  <c r="AH440" i="7"/>
  <c r="V417" i="7"/>
  <c r="K17" i="25" s="1"/>
  <c r="R309" i="7"/>
  <c r="I18" i="24" s="1"/>
  <c r="R198" i="7"/>
  <c r="G20" i="24" s="1"/>
  <c r="AP287" i="7"/>
  <c r="AP276" i="7"/>
  <c r="AH390" i="7"/>
  <c r="V308" i="7"/>
  <c r="I17" i="25" s="1"/>
  <c r="AG497" i="7"/>
  <c r="W368" i="7"/>
  <c r="AI390" i="7"/>
  <c r="X308" i="7"/>
  <c r="I17" i="27" s="1"/>
  <c r="AG357" i="7"/>
  <c r="AI280" i="7"/>
  <c r="U527" i="7"/>
  <c r="AG166" i="7"/>
  <c r="AJ169" i="7"/>
  <c r="AQ226" i="7"/>
  <c r="AH397" i="7"/>
  <c r="AG440" i="7"/>
  <c r="AN512" i="7"/>
  <c r="M8" i="28" s="1"/>
  <c r="AJ15" i="7"/>
  <c r="W138" i="7"/>
  <c r="AQ394" i="7"/>
  <c r="O417" i="7"/>
  <c r="U417" i="7" s="1"/>
  <c r="AH500" i="7"/>
  <c r="V528" i="7"/>
  <c r="M21" i="25" s="1"/>
  <c r="AH552" i="7"/>
  <c r="AJ555" i="7"/>
  <c r="AM195" i="7"/>
  <c r="AM249" i="7"/>
  <c r="AJ162" i="7"/>
  <c r="AI173" i="7"/>
  <c r="AG336" i="7"/>
  <c r="Q367" i="7"/>
  <c r="U367" i="7" s="1"/>
  <c r="AP451" i="7"/>
  <c r="O365" i="7"/>
  <c r="U365" i="7" s="1"/>
  <c r="U21" i="7"/>
  <c r="AG45" i="7"/>
  <c r="Q256" i="7"/>
  <c r="AM252" i="7" s="1"/>
  <c r="P474" i="7"/>
  <c r="AN470" i="7" s="1"/>
  <c r="L20" i="28" s="1"/>
  <c r="AG500" i="7"/>
  <c r="P198" i="7"/>
  <c r="G20" i="9" s="1"/>
  <c r="R256" i="7"/>
  <c r="H21" i="24" s="1"/>
  <c r="O472" i="7"/>
  <c r="AP498" i="7"/>
  <c r="U312" i="7"/>
  <c r="AQ387" i="7"/>
  <c r="L18" i="24"/>
  <c r="S252" i="7"/>
  <c r="AM248" i="7" s="1"/>
  <c r="AP387" i="7"/>
  <c r="AQ551" i="7"/>
  <c r="AQ51" i="7"/>
  <c r="H14" i="27"/>
  <c r="H16" i="27" s="1"/>
  <c r="H14" i="28"/>
  <c r="H16" i="28" s="1"/>
  <c r="H40" i="9"/>
  <c r="AN416" i="7"/>
  <c r="K20" i="28" s="1"/>
  <c r="P525" i="7"/>
  <c r="M18" i="9" s="1"/>
  <c r="AP230" i="7"/>
  <c r="AH332" i="7"/>
  <c r="AP343" i="7"/>
  <c r="AI357" i="7"/>
  <c r="X418" i="7"/>
  <c r="K18" i="27" s="1"/>
  <c r="W420" i="7"/>
  <c r="X471" i="7"/>
  <c r="L17" i="27" s="1"/>
  <c r="R525" i="7"/>
  <c r="M18" i="24" s="1"/>
  <c r="V527" i="7"/>
  <c r="M20" i="25" s="1"/>
  <c r="AQ554" i="7"/>
  <c r="U198" i="7"/>
  <c r="W16" i="7"/>
  <c r="AJ52" i="7"/>
  <c r="P138" i="7"/>
  <c r="U161" i="7"/>
  <c r="AJ166" i="7"/>
  <c r="AH231" i="7"/>
  <c r="AG393" i="7"/>
  <c r="AP501" i="7"/>
  <c r="AI504" i="7"/>
  <c r="W527" i="7"/>
  <c r="AM524" i="7"/>
  <c r="AG552" i="7"/>
  <c r="AI555" i="7"/>
  <c r="AH283" i="7"/>
  <c r="AP280" i="7"/>
  <c r="AH451" i="7"/>
  <c r="Q471" i="7"/>
  <c r="W471" i="7" s="1"/>
  <c r="AQ494" i="7"/>
  <c r="U24" i="7"/>
  <c r="W44" i="7"/>
  <c r="AQ219" i="7"/>
  <c r="AP15" i="7"/>
  <c r="X44" i="7"/>
  <c r="D40" i="27" s="1"/>
  <c r="AP55" i="7"/>
  <c r="G14" i="27"/>
  <c r="G16" i="27" s="1"/>
  <c r="U252" i="7"/>
  <c r="AG302" i="7"/>
  <c r="AJ332" i="7"/>
  <c r="AI343" i="7"/>
  <c r="AJ357" i="7"/>
  <c r="AJ386" i="7"/>
  <c r="AP447" i="7"/>
  <c r="AN461" i="7"/>
  <c r="L10" i="28" s="1"/>
  <c r="AJ493" i="7"/>
  <c r="AH504" i="7"/>
  <c r="X133" i="7"/>
  <c r="F11" i="27" s="1"/>
  <c r="AI283" i="7"/>
  <c r="AP339" i="7"/>
  <c r="AQ447" i="7"/>
  <c r="AP246" i="7"/>
  <c r="W303" i="7"/>
  <c r="W311" i="7"/>
  <c r="AI451" i="7"/>
  <c r="AI56" i="7"/>
  <c r="AH132" i="7"/>
  <c r="AP226" i="7"/>
  <c r="AJ283" i="7"/>
  <c r="AJ339" i="7"/>
  <c r="AG343" i="7"/>
  <c r="V368" i="7"/>
  <c r="J21" i="25" s="1"/>
  <c r="AJ411" i="7"/>
  <c r="AI447" i="7"/>
  <c r="AG465" i="7"/>
  <c r="AG518" i="7"/>
  <c r="AI52" i="7"/>
  <c r="AH227" i="7"/>
  <c r="AM308" i="7"/>
  <c r="AI444" i="7"/>
  <c r="AM470" i="7"/>
  <c r="AI500" i="7"/>
  <c r="U524" i="7"/>
  <c r="W141" i="7"/>
  <c r="AI231" i="7"/>
  <c r="AJ246" i="7"/>
  <c r="AP394" i="7"/>
  <c r="AJ444" i="7"/>
  <c r="X474" i="7"/>
  <c r="L20" i="27" s="1"/>
  <c r="X527" i="7"/>
  <c r="M20" i="27" s="1"/>
  <c r="AG559" i="7"/>
  <c r="W133" i="7"/>
  <c r="AQ189" i="7"/>
  <c r="AM194" i="7"/>
  <c r="AN195" i="7"/>
  <c r="G21" i="28" s="1"/>
  <c r="W308" i="7"/>
  <c r="Q359" i="7"/>
  <c r="W359" i="7" s="1"/>
  <c r="AJ390" i="7"/>
  <c r="AJ393" i="7"/>
  <c r="AQ440" i="7"/>
  <c r="AH559" i="7"/>
  <c r="AI49" i="7"/>
  <c r="AH166" i="7"/>
  <c r="AI227" i="7"/>
  <c r="AG231" i="7"/>
  <c r="AI302" i="7"/>
  <c r="X311" i="7"/>
  <c r="I20" i="27" s="1"/>
  <c r="X364" i="7"/>
  <c r="J17" i="27" s="1"/>
  <c r="AQ44" i="7"/>
  <c r="AJ49" i="7"/>
  <c r="U138" i="7"/>
  <c r="X139" i="7"/>
  <c r="F18" i="27" s="1"/>
  <c r="W142" i="7"/>
  <c r="AI166" i="7"/>
  <c r="V218" i="7"/>
  <c r="G40" i="25" s="1"/>
  <c r="AJ440" i="7"/>
  <c r="AG493" i="7"/>
  <c r="J14" i="28"/>
  <c r="J16" i="28" s="1"/>
  <c r="J14" i="27"/>
  <c r="J16" i="27" s="1"/>
  <c r="W412" i="7"/>
  <c r="F20" i="9"/>
  <c r="V141" i="7"/>
  <c r="F20" i="25" s="1"/>
  <c r="W475" i="7"/>
  <c r="AQ501" i="7"/>
  <c r="W102" i="7"/>
  <c r="X22" i="7"/>
  <c r="D18" i="27" s="1"/>
  <c r="P24" i="7"/>
  <c r="AN24" i="7" s="1"/>
  <c r="D20" i="28" s="1"/>
  <c r="AN36" i="7"/>
  <c r="D32" i="28" s="1"/>
  <c r="AG52" i="7"/>
  <c r="V142" i="7"/>
  <c r="F21" i="25" s="1"/>
  <c r="F21" i="9"/>
  <c r="AP169" i="7"/>
  <c r="AI189" i="7"/>
  <c r="AJ224" i="7"/>
  <c r="W247" i="7"/>
  <c r="Q364" i="7"/>
  <c r="AM360" i="7" s="1"/>
  <c r="T412" i="7"/>
  <c r="O420" i="7"/>
  <c r="U420" i="7" s="1"/>
  <c r="AP465" i="7"/>
  <c r="X475" i="7"/>
  <c r="L21" i="27" s="1"/>
  <c r="W519" i="7"/>
  <c r="X21" i="7"/>
  <c r="D17" i="27" s="1"/>
  <c r="W24" i="7"/>
  <c r="P25" i="7"/>
  <c r="AN25" i="7" s="1"/>
  <c r="D21" i="28" s="1"/>
  <c r="X252" i="7"/>
  <c r="H17" i="27" s="1"/>
  <c r="AG283" i="7"/>
  <c r="AN296" i="7"/>
  <c r="I8" i="28" s="1"/>
  <c r="AH393" i="7"/>
  <c r="AG411" i="7"/>
  <c r="AP410" i="7"/>
  <c r="AI465" i="7"/>
  <c r="S472" i="7"/>
  <c r="W474" i="7"/>
  <c r="AQ517" i="7"/>
  <c r="AP517" i="7"/>
  <c r="X24" i="7"/>
  <c r="D20" i="27" s="1"/>
  <c r="W25" i="7"/>
  <c r="V36" i="7"/>
  <c r="D32" i="25" s="1"/>
  <c r="AQ40" i="7"/>
  <c r="AH49" i="7"/>
  <c r="AI132" i="7"/>
  <c r="T190" i="7"/>
  <c r="G11" i="26" s="1"/>
  <c r="AG246" i="7"/>
  <c r="W255" i="7"/>
  <c r="AG280" i="7"/>
  <c r="AQ287" i="7"/>
  <c r="W312" i="7"/>
  <c r="AH343" i="7"/>
  <c r="AQ357" i="7"/>
  <c r="R359" i="7"/>
  <c r="J11" i="24" s="1"/>
  <c r="AM364" i="7"/>
  <c r="AH411" i="7"/>
  <c r="AQ410" i="7"/>
  <c r="AG444" i="7"/>
  <c r="AJ465" i="7"/>
  <c r="AN490" i="7"/>
  <c r="L40" i="28" s="1"/>
  <c r="AM523" i="7"/>
  <c r="AG15" i="7"/>
  <c r="AP162" i="7"/>
  <c r="AQ173" i="7"/>
  <c r="W196" i="7"/>
  <c r="AI246" i="7"/>
  <c r="AP332" i="7"/>
  <c r="AI411" i="7"/>
  <c r="AH444" i="7"/>
  <c r="AH518" i="7"/>
  <c r="AN126" i="7"/>
  <c r="F8" i="28" s="1"/>
  <c r="AI15" i="7"/>
  <c r="AH52" i="7"/>
  <c r="AP132" i="7"/>
  <c r="W161" i="7"/>
  <c r="AG169" i="7"/>
  <c r="AN185" i="7"/>
  <c r="G10" i="28" s="1"/>
  <c r="W190" i="7"/>
  <c r="O195" i="7"/>
  <c r="U195" i="7" s="1"/>
  <c r="X196" i="7"/>
  <c r="G18" i="27" s="1"/>
  <c r="AG227" i="7"/>
  <c r="X303" i="7"/>
  <c r="I11" i="27" s="1"/>
  <c r="AG339" i="7"/>
  <c r="AQ343" i="7"/>
  <c r="AG386" i="7"/>
  <c r="AM471" i="7"/>
  <c r="AH493" i="7"/>
  <c r="AI518" i="7"/>
  <c r="W528" i="7"/>
  <c r="O25" i="7"/>
  <c r="AM25" i="7" s="1"/>
  <c r="AM70" i="7"/>
  <c r="AP44" i="7"/>
  <c r="V44" i="7"/>
  <c r="D40" i="25" s="1"/>
  <c r="AG56" i="7"/>
  <c r="AQ132" i="7"/>
  <c r="AI162" i="7"/>
  <c r="X161" i="7"/>
  <c r="F40" i="27" s="1"/>
  <c r="AH169" i="7"/>
  <c r="AQ169" i="7"/>
  <c r="AJ189" i="7"/>
  <c r="AP189" i="7"/>
  <c r="AN191" i="7"/>
  <c r="G17" i="28" s="1"/>
  <c r="W198" i="7"/>
  <c r="AJ280" i="7"/>
  <c r="AP302" i="7"/>
  <c r="U308" i="7"/>
  <c r="AI332" i="7"/>
  <c r="AH339" i="7"/>
  <c r="AP391" i="7"/>
  <c r="V420" i="7"/>
  <c r="K20" i="25" s="1"/>
  <c r="U474" i="7"/>
  <c r="AJ518" i="7"/>
  <c r="D8" i="28"/>
  <c r="X519" i="7"/>
  <c r="M11" i="27" s="1"/>
  <c r="AH56" i="7"/>
  <c r="AG132" i="7"/>
  <c r="P139" i="7"/>
  <c r="AN135" i="7" s="1"/>
  <c r="F18" i="28" s="1"/>
  <c r="U141" i="7"/>
  <c r="AI169" i="7"/>
  <c r="AG173" i="7"/>
  <c r="AQ283" i="7"/>
  <c r="AQ302" i="7"/>
  <c r="AI339" i="7"/>
  <c r="AQ339" i="7"/>
  <c r="AG447" i="7"/>
  <c r="AQ451" i="7"/>
  <c r="AQ230" i="7"/>
  <c r="AQ276" i="7"/>
  <c r="P309" i="7"/>
  <c r="U311" i="7"/>
  <c r="AP357" i="7"/>
  <c r="AP440" i="7"/>
  <c r="AH447" i="7"/>
  <c r="AP547" i="7"/>
  <c r="AJ132" i="7"/>
  <c r="AQ162" i="7"/>
  <c r="AG189" i="7"/>
  <c r="W199" i="7"/>
  <c r="AH224" i="7"/>
  <c r="AH302" i="7"/>
  <c r="AQ332" i="7"/>
  <c r="AH497" i="7"/>
  <c r="AQ547" i="7"/>
  <c r="AH555" i="7"/>
  <c r="AP554" i="7"/>
  <c r="W22" i="7"/>
  <c r="AI45" i="7"/>
  <c r="X138" i="7"/>
  <c r="F17" i="27" s="1"/>
  <c r="O142" i="7"/>
  <c r="AQ166" i="7"/>
  <c r="AH189" i="7"/>
  <c r="V199" i="7"/>
  <c r="G21" i="25" s="1"/>
  <c r="AI224" i="7"/>
  <c r="AQ246" i="7"/>
  <c r="AJ276" i="7"/>
  <c r="AJ302" i="7"/>
  <c r="AM304" i="7"/>
  <c r="AQ336" i="7"/>
  <c r="P364" i="7"/>
  <c r="AG451" i="7"/>
  <c r="X466" i="7"/>
  <c r="L11" i="27" s="1"/>
  <c r="AP494" i="7"/>
  <c r="AI497" i="7"/>
  <c r="AJ500" i="7"/>
  <c r="AN298" i="7"/>
  <c r="I10" i="28" s="1"/>
  <c r="AN68" i="7"/>
  <c r="E9" i="28" s="1"/>
  <c r="AN407" i="7"/>
  <c r="K10" i="28" s="1"/>
  <c r="AN15" i="7"/>
  <c r="D10" i="28" s="1"/>
  <c r="X246" i="7"/>
  <c r="H10" i="27" s="1"/>
  <c r="AN354" i="7"/>
  <c r="J10" i="28" s="1"/>
  <c r="V130" i="7"/>
  <c r="F8" i="25" s="1"/>
  <c r="V516" i="7"/>
  <c r="M8" i="25" s="1"/>
  <c r="AN128" i="7"/>
  <c r="F10" i="28" s="1"/>
  <c r="AN514" i="7"/>
  <c r="M10" i="28" s="1"/>
  <c r="V161" i="7"/>
  <c r="F40" i="25" s="1"/>
  <c r="F40" i="9"/>
  <c r="V187" i="7"/>
  <c r="G8" i="25" s="1"/>
  <c r="V409" i="7"/>
  <c r="K8" i="25" s="1"/>
  <c r="V465" i="7"/>
  <c r="L10" i="25" s="1"/>
  <c r="V300" i="7"/>
  <c r="I8" i="25" s="1"/>
  <c r="X409" i="7"/>
  <c r="K8" i="27" s="1"/>
  <c r="X463" i="7"/>
  <c r="L8" i="27" s="1"/>
  <c r="X358" i="7"/>
  <c r="J10" i="27" s="1"/>
  <c r="D8" i="9"/>
  <c r="P21" i="7"/>
  <c r="AQ15" i="7"/>
  <c r="AH15" i="7"/>
  <c r="AM515" i="7"/>
  <c r="U519" i="7"/>
  <c r="AN515" i="7"/>
  <c r="M11" i="28" s="1"/>
  <c r="V519" i="7"/>
  <c r="M11" i="25" s="1"/>
  <c r="W524" i="7"/>
  <c r="X524" i="7"/>
  <c r="M17" i="27" s="1"/>
  <c r="AN524" i="7"/>
  <c r="M21" i="28" s="1"/>
  <c r="V517" i="7"/>
  <c r="M9" i="25" s="1"/>
  <c r="O525" i="7"/>
  <c r="AP551" i="7"/>
  <c r="V518" i="7"/>
  <c r="M10" i="25" s="1"/>
  <c r="AN513" i="7"/>
  <c r="M9" i="28" s="1"/>
  <c r="Q525" i="7"/>
  <c r="W525" i="7" s="1"/>
  <c r="AM543" i="7"/>
  <c r="AJ559" i="7"/>
  <c r="M14" i="24"/>
  <c r="M16" i="24" s="1"/>
  <c r="AN523" i="7"/>
  <c r="M20" i="28" s="1"/>
  <c r="AN543" i="7"/>
  <c r="M40" i="28" s="1"/>
  <c r="U528" i="7"/>
  <c r="AN462" i="7"/>
  <c r="L11" i="28" s="1"/>
  <c r="V466" i="7"/>
  <c r="L11" i="25" s="1"/>
  <c r="W466" i="7"/>
  <c r="U466" i="7"/>
  <c r="AM462" i="7"/>
  <c r="V475" i="7"/>
  <c r="L21" i="25" s="1"/>
  <c r="AN471" i="7"/>
  <c r="L21" i="28" s="1"/>
  <c r="AH465" i="7"/>
  <c r="AQ465" i="7"/>
  <c r="AG504" i="7"/>
  <c r="V464" i="7"/>
  <c r="L9" i="25" s="1"/>
  <c r="P472" i="7"/>
  <c r="L18" i="9" s="1"/>
  <c r="AQ498" i="7"/>
  <c r="AN460" i="7"/>
  <c r="L9" i="28" s="1"/>
  <c r="Q472" i="7"/>
  <c r="AM490" i="7"/>
  <c r="AJ504" i="7"/>
  <c r="L14" i="24"/>
  <c r="L16" i="24" s="1"/>
  <c r="U475" i="7"/>
  <c r="AM408" i="7"/>
  <c r="U412" i="7"/>
  <c r="V412" i="7"/>
  <c r="K11" i="25" s="1"/>
  <c r="AN413" i="7"/>
  <c r="K17" i="28" s="1"/>
  <c r="W417" i="7"/>
  <c r="X417" i="7"/>
  <c r="K17" i="27" s="1"/>
  <c r="V410" i="7"/>
  <c r="K9" i="25" s="1"/>
  <c r="O418" i="7"/>
  <c r="AP444" i="7"/>
  <c r="P418" i="7"/>
  <c r="K18" i="9" s="1"/>
  <c r="AQ444" i="7"/>
  <c r="K14" i="9"/>
  <c r="K16" i="9" s="1"/>
  <c r="AN406" i="7"/>
  <c r="K9" i="28" s="1"/>
  <c r="Q418" i="7"/>
  <c r="W418" i="7" s="1"/>
  <c r="Q421" i="7"/>
  <c r="W421" i="7" s="1"/>
  <c r="AM436" i="7"/>
  <c r="AI440" i="7"/>
  <c r="AJ451" i="7"/>
  <c r="X411" i="7"/>
  <c r="K10" i="27" s="1"/>
  <c r="K14" i="24"/>
  <c r="K16" i="24" s="1"/>
  <c r="R421" i="7"/>
  <c r="K21" i="24" s="1"/>
  <c r="AN436" i="7"/>
  <c r="K40" i="28" s="1"/>
  <c r="X368" i="7"/>
  <c r="J21" i="27" s="1"/>
  <c r="AN364" i="7"/>
  <c r="J21" i="28" s="1"/>
  <c r="V356" i="7"/>
  <c r="J8" i="25" s="1"/>
  <c r="AH357" i="7"/>
  <c r="T367" i="7"/>
  <c r="AG397" i="7"/>
  <c r="X356" i="7"/>
  <c r="J8" i="27" s="1"/>
  <c r="J18" i="9"/>
  <c r="V367" i="7"/>
  <c r="J20" i="25" s="1"/>
  <c r="AH386" i="7"/>
  <c r="AQ391" i="7"/>
  <c r="AI397" i="7"/>
  <c r="AN353" i="7"/>
  <c r="J9" i="28" s="1"/>
  <c r="X357" i="7"/>
  <c r="J9" i="27" s="1"/>
  <c r="AM383" i="7"/>
  <c r="AI386" i="7"/>
  <c r="AJ397" i="7"/>
  <c r="AN383" i="7"/>
  <c r="J40" i="28" s="1"/>
  <c r="U368" i="7"/>
  <c r="AM299" i="7"/>
  <c r="U303" i="7"/>
  <c r="AN304" i="7"/>
  <c r="I17" i="28" s="1"/>
  <c r="V301" i="7"/>
  <c r="I9" i="25" s="1"/>
  <c r="O309" i="7"/>
  <c r="AG332" i="7"/>
  <c r="AP336" i="7"/>
  <c r="V302" i="7"/>
  <c r="I10" i="25" s="1"/>
  <c r="AN297" i="7"/>
  <c r="I9" i="28" s="1"/>
  <c r="AM307" i="7"/>
  <c r="Q309" i="7"/>
  <c r="W309" i="7" s="1"/>
  <c r="AM327" i="7"/>
  <c r="AJ343" i="7"/>
  <c r="I14" i="24"/>
  <c r="I16" i="24" s="1"/>
  <c r="R312" i="7"/>
  <c r="I21" i="24" s="1"/>
  <c r="AN327" i="7"/>
  <c r="I40" i="28" s="1"/>
  <c r="AM243" i="7"/>
  <c r="U247" i="7"/>
  <c r="R247" i="7"/>
  <c r="H11" i="24" s="1"/>
  <c r="AP283" i="7"/>
  <c r="V244" i="7"/>
  <c r="H8" i="25" s="1"/>
  <c r="AH246" i="7"/>
  <c r="T255" i="7"/>
  <c r="AG287" i="7"/>
  <c r="P253" i="7"/>
  <c r="H18" i="9" s="1"/>
  <c r="V255" i="7"/>
  <c r="H20" i="25" s="1"/>
  <c r="AH276" i="7"/>
  <c r="AQ280" i="7"/>
  <c r="AI287" i="7"/>
  <c r="AN241" i="7"/>
  <c r="H9" i="28" s="1"/>
  <c r="X245" i="7"/>
  <c r="H9" i="27" s="1"/>
  <c r="AM271" i="7"/>
  <c r="AI276" i="7"/>
  <c r="AJ287" i="7"/>
  <c r="R253" i="7"/>
  <c r="H18" i="24" s="1"/>
  <c r="AN271" i="7"/>
  <c r="H40" i="28" s="1"/>
  <c r="U253" i="7"/>
  <c r="O255" i="7"/>
  <c r="AM186" i="7"/>
  <c r="U190" i="7"/>
  <c r="X195" i="7"/>
  <c r="G17" i="27" s="1"/>
  <c r="S195" i="7"/>
  <c r="R190" i="7"/>
  <c r="G11" i="24" s="1"/>
  <c r="X199" i="7"/>
  <c r="G21" i="27" s="1"/>
  <c r="V188" i="7"/>
  <c r="G9" i="25" s="1"/>
  <c r="O196" i="7"/>
  <c r="AP223" i="7"/>
  <c r="V189" i="7"/>
  <c r="G10" i="25" s="1"/>
  <c r="P196" i="7"/>
  <c r="G18" i="9" s="1"/>
  <c r="AQ223" i="7"/>
  <c r="AN184" i="7"/>
  <c r="G9" i="28" s="1"/>
  <c r="AM214" i="7"/>
  <c r="AJ231" i="7"/>
  <c r="AN214" i="7"/>
  <c r="G40" i="28" s="1"/>
  <c r="U199" i="7"/>
  <c r="AM129" i="7"/>
  <c r="U133" i="7"/>
  <c r="X142" i="7"/>
  <c r="F21" i="27" s="1"/>
  <c r="AN129" i="7"/>
  <c r="F11" i="28" s="1"/>
  <c r="V133" i="7"/>
  <c r="F11" i="25" s="1"/>
  <c r="AN138" i="7"/>
  <c r="F21" i="28" s="1"/>
  <c r="V131" i="7"/>
  <c r="F9" i="25" s="1"/>
  <c r="O139" i="7"/>
  <c r="AG162" i="7"/>
  <c r="AP166" i="7"/>
  <c r="AH173" i="7"/>
  <c r="V132" i="7"/>
  <c r="F10" i="25" s="1"/>
  <c r="AN127" i="7"/>
  <c r="F9" i="28" s="1"/>
  <c r="AM137" i="7"/>
  <c r="Q139" i="7"/>
  <c r="W139" i="7" s="1"/>
  <c r="AM157" i="7"/>
  <c r="AJ173" i="7"/>
  <c r="F14" i="24"/>
  <c r="F16" i="24" s="1"/>
  <c r="AN137" i="7"/>
  <c r="F20" i="28" s="1"/>
  <c r="AN157" i="7"/>
  <c r="F40" i="28" s="1"/>
  <c r="AM22" i="7"/>
  <c r="U22" i="7"/>
  <c r="U16" i="7"/>
  <c r="AM16" i="7"/>
  <c r="R16" i="7"/>
  <c r="D11" i="24" s="1"/>
  <c r="AP51" i="7"/>
  <c r="X13" i="7"/>
  <c r="D8" i="27" s="1"/>
  <c r="V15" i="7"/>
  <c r="D10" i="25" s="1"/>
  <c r="D14" i="9"/>
  <c r="D16" i="9" s="1"/>
  <c r="P22" i="7"/>
  <c r="D18" i="9" s="1"/>
  <c r="AQ48" i="7"/>
  <c r="V14" i="7"/>
  <c r="D9" i="25" s="1"/>
  <c r="AN14" i="7"/>
  <c r="D9" i="28" s="1"/>
  <c r="W19" i="7"/>
  <c r="AM24" i="7"/>
  <c r="W21" i="7"/>
  <c r="AM44" i="7"/>
  <c r="U44" i="7"/>
  <c r="AJ56" i="7"/>
  <c r="AP48" i="7"/>
  <c r="AN44" i="7"/>
  <c r="D40" i="28" s="1"/>
  <c r="AG49" i="7"/>
  <c r="U102" i="7"/>
  <c r="AN67" i="7"/>
  <c r="E8" i="28" s="1"/>
  <c r="X73" i="7"/>
  <c r="E10" i="27" s="1"/>
  <c r="V72" i="7"/>
  <c r="E9" i="25" s="1"/>
  <c r="AQ73" i="7"/>
  <c r="AQ109" i="7"/>
  <c r="AM98" i="7"/>
  <c r="AH114" i="7"/>
  <c r="P82" i="7"/>
  <c r="AG110" i="7"/>
  <c r="AQ102" i="7"/>
  <c r="W80" i="7"/>
  <c r="AG103" i="7"/>
  <c r="AQ106" i="7"/>
  <c r="AQ113" i="7"/>
  <c r="AJ107" i="7"/>
  <c r="U80" i="7"/>
  <c r="AM76" i="7"/>
  <c r="V80" i="7"/>
  <c r="E18" i="25" s="1"/>
  <c r="X83" i="7"/>
  <c r="E21" i="27" s="1"/>
  <c r="T80" i="7"/>
  <c r="P83" i="7"/>
  <c r="V83" i="7" s="1"/>
  <c r="E21" i="25" s="1"/>
  <c r="AJ114" i="7"/>
  <c r="W83" i="7"/>
  <c r="AG114" i="7"/>
  <c r="AI114" i="7"/>
  <c r="AJ110" i="7"/>
  <c r="AP109" i="7"/>
  <c r="AI110" i="7"/>
  <c r="O82" i="7"/>
  <c r="AP106" i="7"/>
  <c r="AI107" i="7"/>
  <c r="X74" i="7"/>
  <c r="E11" i="27" s="1"/>
  <c r="AJ73" i="7"/>
  <c r="W74" i="7"/>
  <c r="P74" i="7"/>
  <c r="E11" i="9" s="1"/>
  <c r="X79" i="7"/>
  <c r="E17" i="27" s="1"/>
  <c r="O79" i="7"/>
  <c r="V102" i="7"/>
  <c r="E40" i="25" s="1"/>
  <c r="X102" i="7"/>
  <c r="E40" i="27" s="1"/>
  <c r="AN98" i="7"/>
  <c r="E40" i="28" s="1"/>
  <c r="AH81" i="7"/>
  <c r="AH84" i="7"/>
  <c r="AP102" i="7"/>
  <c r="AN92" i="7"/>
  <c r="E34" i="28" s="1"/>
  <c r="AP107" i="7"/>
  <c r="V103" i="7"/>
  <c r="AJ81" i="7"/>
  <c r="AP113" i="7"/>
  <c r="AH86" i="7"/>
  <c r="AH99" i="7"/>
  <c r="AG107" i="7"/>
  <c r="AH110" i="7"/>
  <c r="V71" i="7"/>
  <c r="E8" i="25" s="1"/>
  <c r="AJ91" i="7"/>
  <c r="AI86" i="7"/>
  <c r="O83" i="7"/>
  <c r="AM79" i="7" s="1"/>
  <c r="X85" i="7"/>
  <c r="E23" i="27" s="1"/>
  <c r="V92" i="7"/>
  <c r="E30" i="25" s="1"/>
  <c r="AH107" i="7"/>
  <c r="AG67" i="7"/>
  <c r="V75" i="7"/>
  <c r="E12" i="25" s="1"/>
  <c r="AJ86" i="7"/>
  <c r="V91" i="7"/>
  <c r="E29" i="25" s="1"/>
  <c r="V97" i="7"/>
  <c r="E35" i="25" s="1"/>
  <c r="AN99" i="7"/>
  <c r="X92" i="7"/>
  <c r="E30" i="27" s="1"/>
  <c r="V76" i="7"/>
  <c r="E13" i="25" s="1"/>
  <c r="AH85" i="7"/>
  <c r="X82" i="7"/>
  <c r="E20" i="27" s="1"/>
  <c r="AH73" i="7"/>
  <c r="P79" i="7"/>
  <c r="E17" i="9" s="1"/>
  <c r="AI73" i="7"/>
  <c r="N16" i="24" l="1"/>
  <c r="O16" i="24" s="1"/>
  <c r="N16" i="9"/>
  <c r="O16" i="9" s="1"/>
  <c r="AN248" i="7"/>
  <c r="H17" i="28" s="1"/>
  <c r="L17" i="9"/>
  <c r="AN467" i="7"/>
  <c r="L17" i="28" s="1"/>
  <c r="AN21" i="7"/>
  <c r="D17" i="28" s="1"/>
  <c r="D17" i="9"/>
  <c r="AN520" i="7"/>
  <c r="M17" i="28" s="1"/>
  <c r="M17" i="9"/>
  <c r="F17" i="9"/>
  <c r="AN134" i="7"/>
  <c r="F17" i="28" s="1"/>
  <c r="J17" i="9"/>
  <c r="AN360" i="7"/>
  <c r="J17" i="28" s="1"/>
  <c r="AM467" i="7"/>
  <c r="N17" i="27"/>
  <c r="N14" i="24"/>
  <c r="O14" i="24" s="1"/>
  <c r="N8" i="25"/>
  <c r="N8" i="28"/>
  <c r="AN299" i="7"/>
  <c r="I11" i="28" s="1"/>
  <c r="V252" i="7"/>
  <c r="H17" i="25" s="1"/>
  <c r="AN408" i="7"/>
  <c r="K11" i="28" s="1"/>
  <c r="K11" i="26"/>
  <c r="AN363" i="7"/>
  <c r="J20" i="28" s="1"/>
  <c r="J20" i="26"/>
  <c r="X255" i="7"/>
  <c r="H20" i="27" s="1"/>
  <c r="H20" i="26"/>
  <c r="AN76" i="7"/>
  <c r="E18" i="28" s="1"/>
  <c r="E18" i="26"/>
  <c r="V524" i="7"/>
  <c r="M17" i="25" s="1"/>
  <c r="X421" i="7"/>
  <c r="K21" i="27" s="1"/>
  <c r="X359" i="7"/>
  <c r="J11" i="27" s="1"/>
  <c r="X472" i="7"/>
  <c r="L18" i="27" s="1"/>
  <c r="X525" i="7"/>
  <c r="M18" i="27" s="1"/>
  <c r="K14" i="27"/>
  <c r="K16" i="27" s="1"/>
  <c r="X312" i="7"/>
  <c r="I21" i="27" s="1"/>
  <c r="X309" i="7"/>
  <c r="I18" i="27" s="1"/>
  <c r="I14" i="27"/>
  <c r="I16" i="27" s="1"/>
  <c r="X253" i="7"/>
  <c r="H18" i="27" s="1"/>
  <c r="X198" i="7"/>
  <c r="G20" i="27" s="1"/>
  <c r="X247" i="7"/>
  <c r="H11" i="27" s="1"/>
  <c r="X256" i="7"/>
  <c r="H21" i="27" s="1"/>
  <c r="AN307" i="7"/>
  <c r="I20" i="28" s="1"/>
  <c r="V311" i="7"/>
  <c r="I20" i="25" s="1"/>
  <c r="V303" i="7"/>
  <c r="I11" i="25" s="1"/>
  <c r="F14" i="27"/>
  <c r="F16" i="27" s="1"/>
  <c r="X16" i="7"/>
  <c r="D11" i="27" s="1"/>
  <c r="AM191" i="7"/>
  <c r="AM363" i="7"/>
  <c r="AM413" i="7"/>
  <c r="AN305" i="7"/>
  <c r="I18" i="28" s="1"/>
  <c r="V525" i="7"/>
  <c r="M18" i="25" s="1"/>
  <c r="W252" i="7"/>
  <c r="V359" i="7"/>
  <c r="J11" i="25" s="1"/>
  <c r="V198" i="7"/>
  <c r="G20" i="25" s="1"/>
  <c r="AM416" i="7"/>
  <c r="AN194" i="7"/>
  <c r="G20" i="28" s="1"/>
  <c r="X412" i="7"/>
  <c r="K11" i="27" s="1"/>
  <c r="AN252" i="7"/>
  <c r="H21" i="28" s="1"/>
  <c r="U359" i="7"/>
  <c r="AM355" i="7"/>
  <c r="W256" i="7"/>
  <c r="U256" i="7"/>
  <c r="AN251" i="7"/>
  <c r="H20" i="28" s="1"/>
  <c r="V474" i="7"/>
  <c r="L20" i="25" s="1"/>
  <c r="L20" i="9"/>
  <c r="W367" i="7"/>
  <c r="U25" i="7"/>
  <c r="AM361" i="7"/>
  <c r="V138" i="7"/>
  <c r="F17" i="25" s="1"/>
  <c r="V309" i="7"/>
  <c r="I18" i="25" s="1"/>
  <c r="I18" i="9"/>
  <c r="V256" i="7"/>
  <c r="H21" i="25" s="1"/>
  <c r="AN521" i="7"/>
  <c r="M18" i="28" s="1"/>
  <c r="U471" i="7"/>
  <c r="V195" i="7"/>
  <c r="G17" i="25" s="1"/>
  <c r="AN417" i="7"/>
  <c r="K21" i="28" s="1"/>
  <c r="AN355" i="7"/>
  <c r="J11" i="28" s="1"/>
  <c r="V24" i="7"/>
  <c r="D20" i="25" s="1"/>
  <c r="D20" i="9"/>
  <c r="X190" i="7"/>
  <c r="G11" i="27" s="1"/>
  <c r="W364" i="7"/>
  <c r="U364" i="7"/>
  <c r="U142" i="7"/>
  <c r="AM138" i="7"/>
  <c r="V364" i="7"/>
  <c r="J17" i="25" s="1"/>
  <c r="V421" i="7"/>
  <c r="K21" i="25" s="1"/>
  <c r="V21" i="7"/>
  <c r="D17" i="25" s="1"/>
  <c r="AN79" i="7"/>
  <c r="E21" i="28" s="1"/>
  <c r="E21" i="9"/>
  <c r="W472" i="7"/>
  <c r="V139" i="7"/>
  <c r="F18" i="25" s="1"/>
  <c r="F18" i="9"/>
  <c r="V25" i="7"/>
  <c r="D21" i="25" s="1"/>
  <c r="D21" i="9"/>
  <c r="E14" i="28"/>
  <c r="E16" i="28" s="1"/>
  <c r="AN78" i="7"/>
  <c r="E20" i="28" s="1"/>
  <c r="E20" i="9"/>
  <c r="M14" i="28"/>
  <c r="M16" i="28" s="1"/>
  <c r="AM521" i="7"/>
  <c r="U525" i="7"/>
  <c r="L14" i="28"/>
  <c r="L16" i="28" s="1"/>
  <c r="AM468" i="7"/>
  <c r="V472" i="7"/>
  <c r="L18" i="25" s="1"/>
  <c r="AN468" i="7"/>
  <c r="L18" i="28" s="1"/>
  <c r="U472" i="7"/>
  <c r="U421" i="7"/>
  <c r="AM417" i="7"/>
  <c r="K14" i="28"/>
  <c r="K16" i="28" s="1"/>
  <c r="V418" i="7"/>
  <c r="K18" i="25" s="1"/>
  <c r="AN414" i="7"/>
  <c r="K18" i="28" s="1"/>
  <c r="AM414" i="7"/>
  <c r="U418" i="7"/>
  <c r="X367" i="7"/>
  <c r="J20" i="27" s="1"/>
  <c r="V365" i="7"/>
  <c r="J18" i="25" s="1"/>
  <c r="AN361" i="7"/>
  <c r="J18" i="28" s="1"/>
  <c r="AN308" i="7"/>
  <c r="I21" i="28" s="1"/>
  <c r="V312" i="7"/>
  <c r="I21" i="25" s="1"/>
  <c r="AM305" i="7"/>
  <c r="U309" i="7"/>
  <c r="I14" i="28"/>
  <c r="I16" i="28" s="1"/>
  <c r="V253" i="7"/>
  <c r="H18" i="25" s="1"/>
  <c r="AN249" i="7"/>
  <c r="H18" i="28" s="1"/>
  <c r="V247" i="7"/>
  <c r="H11" i="25" s="1"/>
  <c r="AN243" i="7"/>
  <c r="H11" i="28" s="1"/>
  <c r="U255" i="7"/>
  <c r="AM251" i="7"/>
  <c r="V196" i="7"/>
  <c r="G18" i="25" s="1"/>
  <c r="AN192" i="7"/>
  <c r="G18" i="28" s="1"/>
  <c r="W195" i="7"/>
  <c r="G14" i="28"/>
  <c r="G16" i="28" s="1"/>
  <c r="V190" i="7"/>
  <c r="G11" i="25" s="1"/>
  <c r="AN186" i="7"/>
  <c r="G11" i="28" s="1"/>
  <c r="AM192" i="7"/>
  <c r="U196" i="7"/>
  <c r="AM135" i="7"/>
  <c r="U139" i="7"/>
  <c r="F14" i="28"/>
  <c r="F16" i="28" s="1"/>
  <c r="V16" i="7"/>
  <c r="D11" i="25" s="1"/>
  <c r="AN16" i="7"/>
  <c r="D11" i="28" s="1"/>
  <c r="U19" i="7"/>
  <c r="V22" i="7"/>
  <c r="D18" i="25" s="1"/>
  <c r="AN22" i="7"/>
  <c r="D18" i="28" s="1"/>
  <c r="V19" i="7"/>
  <c r="D14" i="25" s="1"/>
  <c r="D16" i="25" s="1"/>
  <c r="N16" i="25" s="1"/>
  <c r="O16" i="25" s="1"/>
  <c r="D14" i="28"/>
  <c r="D16" i="28" s="1"/>
  <c r="V82" i="7"/>
  <c r="E20" i="25" s="1"/>
  <c r="AP73" i="7"/>
  <c r="X80" i="7"/>
  <c r="E18" i="27" s="1"/>
  <c r="U74" i="7"/>
  <c r="AG73" i="7"/>
  <c r="AN70" i="7"/>
  <c r="E11" i="28" s="1"/>
  <c r="V74" i="7"/>
  <c r="E11" i="25" s="1"/>
  <c r="AM78" i="7"/>
  <c r="W82" i="7"/>
  <c r="U82" i="7"/>
  <c r="AM75" i="7"/>
  <c r="U79" i="7"/>
  <c r="U83" i="7"/>
  <c r="N16" i="28" l="1"/>
  <c r="O17" i="27"/>
  <c r="N18" i="27"/>
  <c r="V79" i="7"/>
  <c r="E17" i="25" s="1"/>
  <c r="AN75" i="7"/>
  <c r="E17" i="28" s="1"/>
  <c r="N17" i="28" s="1"/>
  <c r="E14" i="27"/>
  <c r="E16" i="27" s="1"/>
  <c r="N16" i="27" s="1"/>
  <c r="O16" i="27" s="1"/>
  <c r="O17" i="28" l="1"/>
  <c r="P9" i="28"/>
  <c r="P10" i="28"/>
  <c r="P11" i="28"/>
  <c r="P12" i="28"/>
  <c r="P13" i="28"/>
  <c r="P14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8" i="28"/>
  <c r="P9" i="27"/>
  <c r="P10" i="27"/>
  <c r="P11" i="27"/>
  <c r="P12" i="27"/>
  <c r="P13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8" i="27"/>
  <c r="P9" i="25"/>
  <c r="P10" i="25"/>
  <c r="P11" i="25"/>
  <c r="P12" i="25"/>
  <c r="P13" i="25"/>
  <c r="P14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8" i="25"/>
  <c r="P9" i="26"/>
  <c r="P10" i="26"/>
  <c r="P11" i="26"/>
  <c r="P12" i="26"/>
  <c r="P13" i="26"/>
  <c r="P14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P44" i="26"/>
  <c r="P8" i="26"/>
  <c r="P9" i="24"/>
  <c r="P10" i="24"/>
  <c r="P11" i="24"/>
  <c r="P12" i="24"/>
  <c r="P13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8" i="24"/>
  <c r="P10" i="9"/>
  <c r="P11" i="9"/>
  <c r="P12" i="9"/>
  <c r="P13" i="9"/>
  <c r="P14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9" i="9"/>
  <c r="O75" i="29" l="1"/>
  <c r="O77" i="29" s="1"/>
  <c r="I637" i="29" l="1"/>
  <c r="I639" i="29" s="1"/>
  <c r="J637" i="29"/>
  <c r="J639" i="29" s="1"/>
  <c r="K637" i="29"/>
  <c r="K639" i="29" s="1"/>
  <c r="M637" i="29"/>
  <c r="M639" i="29" s="1"/>
  <c r="O637" i="29"/>
  <c r="O639" i="29" s="1"/>
  <c r="P637" i="29"/>
  <c r="P639" i="29" s="1"/>
  <c r="J572" i="29"/>
  <c r="J574" i="29" s="1"/>
  <c r="K572" i="29"/>
  <c r="K574" i="29" s="1"/>
  <c r="L572" i="29"/>
  <c r="L574" i="29" s="1"/>
  <c r="M572" i="29"/>
  <c r="M574" i="29" s="1"/>
  <c r="O572" i="29"/>
  <c r="O574" i="29" s="1"/>
  <c r="I592" i="29"/>
  <c r="I594" i="29" s="1"/>
  <c r="J592" i="29"/>
  <c r="J594" i="29" s="1"/>
  <c r="L592" i="29"/>
  <c r="L594" i="29" s="1"/>
  <c r="M592" i="29"/>
  <c r="M594" i="29" s="1"/>
  <c r="N592" i="29"/>
  <c r="N594" i="29" s="1"/>
  <c r="O592" i="29"/>
  <c r="O594" i="29" s="1"/>
  <c r="P592" i="29"/>
  <c r="P594" i="29" s="1"/>
  <c r="I536" i="29"/>
  <c r="I538" i="29" s="1"/>
  <c r="K538" i="29"/>
  <c r="L536" i="29"/>
  <c r="L538" i="29" s="1"/>
  <c r="M536" i="29"/>
  <c r="M538" i="29" s="1"/>
  <c r="N536" i="29"/>
  <c r="N538" i="29" s="1"/>
  <c r="O536" i="29"/>
  <c r="O538" i="29" s="1"/>
  <c r="J529" i="29"/>
  <c r="J531" i="29" s="1"/>
  <c r="K529" i="29"/>
  <c r="K531" i="29" s="1"/>
  <c r="L531" i="29"/>
  <c r="M529" i="29"/>
  <c r="M531" i="29" s="1"/>
  <c r="O529" i="29"/>
  <c r="O531" i="29" s="1"/>
  <c r="P529" i="29"/>
  <c r="P531" i="29" s="1"/>
  <c r="I473" i="29"/>
  <c r="I475" i="29" s="1"/>
  <c r="J473" i="29"/>
  <c r="J475" i="29" s="1"/>
  <c r="M473" i="29"/>
  <c r="M475" i="29" s="1"/>
  <c r="N473" i="29"/>
  <c r="N475" i="29" s="1"/>
  <c r="O473" i="29"/>
  <c r="O475" i="29" s="1"/>
  <c r="D466" i="14"/>
  <c r="D468" i="14" s="1"/>
  <c r="E466" i="14"/>
  <c r="E468" i="14" s="1"/>
  <c r="F466" i="14"/>
  <c r="F468" i="14" s="1"/>
  <c r="M420" i="29"/>
  <c r="N420" i="29"/>
  <c r="O420" i="29"/>
  <c r="E412" i="14"/>
  <c r="E414" i="14" s="1"/>
  <c r="I311" i="29"/>
  <c r="I313" i="29" s="1"/>
  <c r="K311" i="29"/>
  <c r="K313" i="29" s="1"/>
  <c r="L311" i="29"/>
  <c r="L313" i="29" s="1"/>
  <c r="N311" i="29"/>
  <c r="N313" i="29" s="1"/>
  <c r="O311" i="29"/>
  <c r="O313" i="29" s="1"/>
  <c r="L291" i="29"/>
  <c r="L293" i="29" s="1"/>
  <c r="M291" i="29"/>
  <c r="M293" i="29" s="1"/>
  <c r="O291" i="29"/>
  <c r="O293" i="29" s="1"/>
  <c r="I196" i="29"/>
  <c r="I198" i="29" s="1"/>
  <c r="J196" i="29"/>
  <c r="J198" i="29" s="1"/>
  <c r="K196" i="29"/>
  <c r="K198" i="29" s="1"/>
  <c r="L196" i="29"/>
  <c r="L198" i="29" s="1"/>
  <c r="M196" i="29"/>
  <c r="M198" i="29" s="1"/>
  <c r="N196" i="29"/>
  <c r="N198" i="29" s="1"/>
  <c r="O196" i="29"/>
  <c r="O198" i="29" s="1"/>
  <c r="P196" i="29"/>
  <c r="P198" i="29" s="1"/>
  <c r="I204" i="29"/>
  <c r="I206" i="29" s="1"/>
  <c r="J204" i="29"/>
  <c r="J206" i="29" s="1"/>
  <c r="K204" i="29"/>
  <c r="K206" i="29" s="1"/>
  <c r="M204" i="29"/>
  <c r="M206" i="29" s="1"/>
  <c r="N204" i="29"/>
  <c r="N206" i="29" s="1"/>
  <c r="O204" i="29"/>
  <c r="O206" i="29" s="1"/>
  <c r="P204" i="29"/>
  <c r="P206" i="29" s="1"/>
  <c r="D199" i="14"/>
  <c r="D201" i="14" s="1"/>
  <c r="E199" i="14"/>
  <c r="E201" i="14" s="1"/>
  <c r="F199" i="14"/>
  <c r="F201" i="14" s="1"/>
  <c r="I147" i="29"/>
  <c r="I149" i="29" s="1"/>
  <c r="L147" i="29"/>
  <c r="L149" i="29" s="1"/>
  <c r="M147" i="29"/>
  <c r="M149" i="29" s="1"/>
  <c r="N147" i="29"/>
  <c r="N149" i="29" s="1"/>
  <c r="O147" i="29"/>
  <c r="O149" i="29" s="1"/>
  <c r="P147" i="29"/>
  <c r="P149" i="29" s="1"/>
  <c r="E147" i="29"/>
  <c r="F147" i="29"/>
  <c r="G147" i="29"/>
  <c r="F75" i="29"/>
  <c r="F77" i="29" s="1"/>
  <c r="G75" i="29"/>
  <c r="G77" i="29" s="1"/>
  <c r="I75" i="29"/>
  <c r="I77" i="29" s="1"/>
  <c r="J75" i="29"/>
  <c r="J77" i="29" s="1"/>
  <c r="K75" i="29"/>
  <c r="K77" i="29" s="1"/>
  <c r="L75" i="29"/>
  <c r="L77" i="29" s="1"/>
  <c r="M75" i="29"/>
  <c r="M77" i="29" s="1"/>
  <c r="N75" i="29"/>
  <c r="N77" i="29" s="1"/>
  <c r="P75" i="29"/>
  <c r="P77" i="29" s="1"/>
  <c r="O422" i="29" l="1"/>
  <c r="O432" i="29"/>
  <c r="O434" i="29" s="1"/>
  <c r="N422" i="29"/>
  <c r="N432" i="29"/>
  <c r="N434" i="29" s="1"/>
  <c r="M422" i="29"/>
  <c r="M432" i="29"/>
  <c r="M434" i="29" s="1"/>
  <c r="G753" i="29"/>
  <c r="G149" i="29"/>
  <c r="F753" i="29"/>
  <c r="F149" i="29"/>
  <c r="E753" i="29"/>
  <c r="E754" i="29" s="1"/>
  <c r="E149" i="29"/>
  <c r="P753" i="29"/>
  <c r="L753" i="29"/>
  <c r="N753" i="29"/>
  <c r="M753" i="29"/>
  <c r="O753" i="29"/>
  <c r="N735" i="29"/>
  <c r="K753" i="29"/>
  <c r="J753" i="29"/>
  <c r="D479" i="14"/>
  <c r="D481" i="14" s="1"/>
  <c r="K735" i="29"/>
  <c r="I753" i="29"/>
  <c r="O735" i="29"/>
  <c r="P685" i="29"/>
  <c r="P686" i="29" s="1"/>
  <c r="J676" i="29"/>
  <c r="J677" i="29" s="1"/>
  <c r="O676" i="29"/>
  <c r="O677" i="29" s="1"/>
  <c r="M676" i="29"/>
  <c r="M677" i="29" s="1"/>
  <c r="L676" i="29"/>
  <c r="L677" i="29" s="1"/>
  <c r="K676" i="29"/>
  <c r="K677" i="29" s="1"/>
  <c r="N343" i="29"/>
  <c r="N344" i="29" s="1"/>
  <c r="F361" i="29"/>
  <c r="F362" i="29" s="1"/>
  <c r="K361" i="29"/>
  <c r="K362" i="29" s="1"/>
  <c r="G361" i="29"/>
  <c r="G362" i="29" s="1"/>
  <c r="O343" i="29"/>
  <c r="O344" i="29" s="1"/>
  <c r="O440" i="29"/>
  <c r="O442" i="29" s="1"/>
  <c r="P361" i="29"/>
  <c r="P362" i="29" s="1"/>
  <c r="N440" i="29"/>
  <c r="N442" i="29" s="1"/>
  <c r="O361" i="29"/>
  <c r="O362" i="29" s="1"/>
  <c r="M440" i="29"/>
  <c r="M442" i="29" s="1"/>
  <c r="N361" i="29"/>
  <c r="N362" i="29" s="1"/>
  <c r="K440" i="29"/>
  <c r="K442" i="29" s="1"/>
  <c r="E361" i="29"/>
  <c r="E362" i="29" s="1"/>
  <c r="K343" i="29"/>
  <c r="K344" i="29" s="1"/>
  <c r="M361" i="29"/>
  <c r="M362" i="29" s="1"/>
  <c r="J361" i="29"/>
  <c r="J362" i="29" s="1"/>
  <c r="L361" i="29"/>
  <c r="L362" i="29" s="1"/>
  <c r="I361" i="29"/>
  <c r="I362" i="29" s="1"/>
  <c r="N321" i="29"/>
  <c r="N323" i="29" s="1"/>
  <c r="O654" i="29"/>
  <c r="O656" i="29" s="1"/>
  <c r="K654" i="29"/>
  <c r="K656" i="29" s="1"/>
  <c r="N654" i="29"/>
  <c r="N656" i="29" s="1"/>
  <c r="P654" i="29"/>
  <c r="P656" i="29" s="1"/>
  <c r="J654" i="29"/>
  <c r="J656" i="29" s="1"/>
  <c r="I654" i="29"/>
  <c r="I656" i="29" s="1"/>
  <c r="G654" i="29"/>
  <c r="G656" i="29" s="1"/>
  <c r="L654" i="29"/>
  <c r="L656" i="29" s="1"/>
  <c r="G658" i="29"/>
  <c r="G660" i="29" s="1"/>
  <c r="O658" i="29"/>
  <c r="O660" i="29" s="1"/>
  <c r="P650" i="29"/>
  <c r="P652" i="29" s="1"/>
  <c r="N658" i="29"/>
  <c r="N660" i="29" s="1"/>
  <c r="M650" i="29"/>
  <c r="M652" i="29" s="1"/>
  <c r="M654" i="29"/>
  <c r="M656" i="29" s="1"/>
  <c r="I650" i="29"/>
  <c r="I652" i="29" s="1"/>
  <c r="H654" i="29"/>
  <c r="H656" i="29" s="1"/>
  <c r="I658" i="29"/>
  <c r="I660" i="29" s="1"/>
  <c r="K650" i="29"/>
  <c r="K652" i="29" s="1"/>
  <c r="G650" i="29"/>
  <c r="G652" i="29" s="1"/>
  <c r="O650" i="29"/>
  <c r="O652" i="29" s="1"/>
  <c r="M658" i="29"/>
  <c r="M660" i="29" s="1"/>
  <c r="N650" i="29"/>
  <c r="N652" i="29" s="1"/>
  <c r="L658" i="29"/>
  <c r="L660" i="29" s="1"/>
  <c r="K658" i="29"/>
  <c r="K660" i="29" s="1"/>
  <c r="L650" i="29"/>
  <c r="L652" i="29" s="1"/>
  <c r="J658" i="29"/>
  <c r="J660" i="29" s="1"/>
  <c r="J650" i="29"/>
  <c r="J652" i="29" s="1"/>
  <c r="H658" i="29"/>
  <c r="H660" i="29" s="1"/>
  <c r="H650" i="29"/>
  <c r="H652" i="29" s="1"/>
  <c r="P658" i="29"/>
  <c r="P660" i="29" s="1"/>
  <c r="L597" i="29"/>
  <c r="L599" i="29" s="1"/>
  <c r="N545" i="29"/>
  <c r="N547" i="29" s="1"/>
  <c r="L601" i="29"/>
  <c r="L603" i="29" s="1"/>
  <c r="N601" i="29"/>
  <c r="N603" i="29" s="1"/>
  <c r="M601" i="29"/>
  <c r="M603" i="29" s="1"/>
  <c r="K601" i="29"/>
  <c r="K603" i="29" s="1"/>
  <c r="J601" i="29"/>
  <c r="J603" i="29" s="1"/>
  <c r="I601" i="29"/>
  <c r="I603" i="29" s="1"/>
  <c r="N605" i="29"/>
  <c r="N607" i="29" s="1"/>
  <c r="O605" i="29"/>
  <c r="O607" i="29" s="1"/>
  <c r="O601" i="29"/>
  <c r="O603" i="29" s="1"/>
  <c r="M605" i="29"/>
  <c r="M607" i="29" s="1"/>
  <c r="J605" i="29"/>
  <c r="J607" i="29" s="1"/>
  <c r="H605" i="29"/>
  <c r="H607" i="29" s="1"/>
  <c r="N597" i="29"/>
  <c r="N599" i="29" s="1"/>
  <c r="K605" i="29"/>
  <c r="K607" i="29" s="1"/>
  <c r="L605" i="29"/>
  <c r="L607" i="29" s="1"/>
  <c r="O597" i="29"/>
  <c r="O599" i="29" s="1"/>
  <c r="P597" i="29"/>
  <c r="P599" i="29" s="1"/>
  <c r="G597" i="29"/>
  <c r="G599" i="29" s="1"/>
  <c r="M597" i="29"/>
  <c r="M599" i="29" s="1"/>
  <c r="G601" i="29"/>
  <c r="G603" i="29" s="1"/>
  <c r="K597" i="29"/>
  <c r="K599" i="29" s="1"/>
  <c r="P605" i="29"/>
  <c r="P607" i="29" s="1"/>
  <c r="H597" i="29"/>
  <c r="H599" i="29" s="1"/>
  <c r="P601" i="29"/>
  <c r="P603" i="29" s="1"/>
  <c r="H601" i="29"/>
  <c r="H603" i="29" s="1"/>
  <c r="G605" i="29"/>
  <c r="G607" i="29" s="1"/>
  <c r="J597" i="29"/>
  <c r="J599" i="29" s="1"/>
  <c r="I597" i="29"/>
  <c r="I599" i="29" s="1"/>
  <c r="I605" i="29"/>
  <c r="I607" i="29" s="1"/>
  <c r="M545" i="29"/>
  <c r="M547" i="29" s="1"/>
  <c r="L545" i="29"/>
  <c r="L547" i="29" s="1"/>
  <c r="K545" i="29"/>
  <c r="K547" i="29" s="1"/>
  <c r="J545" i="29"/>
  <c r="J547" i="29" s="1"/>
  <c r="I545" i="29"/>
  <c r="I547" i="29" s="1"/>
  <c r="H545" i="29"/>
  <c r="H547" i="29" s="1"/>
  <c r="G545" i="29"/>
  <c r="G547" i="29" s="1"/>
  <c r="P545" i="29"/>
  <c r="P547" i="29" s="1"/>
  <c r="O545" i="29"/>
  <c r="O547" i="29" s="1"/>
  <c r="K541" i="29"/>
  <c r="K543" i="29" s="1"/>
  <c r="M541" i="29"/>
  <c r="M543" i="29" s="1"/>
  <c r="L549" i="29"/>
  <c r="L551" i="29" s="1"/>
  <c r="J549" i="29"/>
  <c r="J551" i="29" s="1"/>
  <c r="N541" i="29"/>
  <c r="N543" i="29" s="1"/>
  <c r="L541" i="29"/>
  <c r="L543" i="29" s="1"/>
  <c r="J541" i="29"/>
  <c r="J543" i="29" s="1"/>
  <c r="I541" i="29"/>
  <c r="I543" i="29" s="1"/>
  <c r="G541" i="29"/>
  <c r="G543" i="29" s="1"/>
  <c r="H549" i="29"/>
  <c r="H551" i="29" s="1"/>
  <c r="G549" i="29"/>
  <c r="G551" i="29" s="1"/>
  <c r="K487" i="29"/>
  <c r="K489" i="29" s="1"/>
  <c r="P549" i="29"/>
  <c r="P551" i="29" s="1"/>
  <c r="P541" i="29"/>
  <c r="P543" i="29" s="1"/>
  <c r="N549" i="29"/>
  <c r="N551" i="29" s="1"/>
  <c r="O541" i="29"/>
  <c r="O543" i="29" s="1"/>
  <c r="M549" i="29"/>
  <c r="M551" i="29" s="1"/>
  <c r="O549" i="29"/>
  <c r="O551" i="29" s="1"/>
  <c r="J436" i="29"/>
  <c r="J438" i="29" s="1"/>
  <c r="K549" i="29"/>
  <c r="K551" i="29" s="1"/>
  <c r="I549" i="29"/>
  <c r="I551" i="29" s="1"/>
  <c r="H541" i="29"/>
  <c r="H543" i="29" s="1"/>
  <c r="J491" i="29"/>
  <c r="J493" i="29" s="1"/>
  <c r="M491" i="29"/>
  <c r="M493" i="29" s="1"/>
  <c r="L491" i="29"/>
  <c r="L493" i="29" s="1"/>
  <c r="L495" i="29"/>
  <c r="L497" i="29" s="1"/>
  <c r="H487" i="29"/>
  <c r="H489" i="29" s="1"/>
  <c r="K495" i="29"/>
  <c r="K497" i="29" s="1"/>
  <c r="H491" i="29"/>
  <c r="H493" i="29" s="1"/>
  <c r="O495" i="29"/>
  <c r="O497" i="29" s="1"/>
  <c r="K491" i="29"/>
  <c r="K493" i="29" s="1"/>
  <c r="M487" i="29"/>
  <c r="M489" i="29" s="1"/>
  <c r="O491" i="29"/>
  <c r="O493" i="29" s="1"/>
  <c r="N487" i="29"/>
  <c r="N489" i="29" s="1"/>
  <c r="I487" i="29"/>
  <c r="I489" i="29" s="1"/>
  <c r="L487" i="29"/>
  <c r="L489" i="29" s="1"/>
  <c r="H495" i="29"/>
  <c r="H497" i="29" s="1"/>
  <c r="G487" i="29"/>
  <c r="G489" i="29" s="1"/>
  <c r="P487" i="29"/>
  <c r="P489" i="29" s="1"/>
  <c r="O487" i="29"/>
  <c r="O489" i="29" s="1"/>
  <c r="J487" i="29"/>
  <c r="J489" i="29" s="1"/>
  <c r="G495" i="29"/>
  <c r="G497" i="29" s="1"/>
  <c r="G491" i="29"/>
  <c r="G493" i="29" s="1"/>
  <c r="J495" i="29"/>
  <c r="J497" i="29" s="1"/>
  <c r="P495" i="29"/>
  <c r="P497" i="29" s="1"/>
  <c r="N491" i="29"/>
  <c r="N493" i="29" s="1"/>
  <c r="M495" i="29"/>
  <c r="M497" i="29" s="1"/>
  <c r="I491" i="29"/>
  <c r="I493" i="29" s="1"/>
  <c r="N495" i="29"/>
  <c r="N497" i="29" s="1"/>
  <c r="I495" i="29"/>
  <c r="I497" i="29" s="1"/>
  <c r="P491" i="29"/>
  <c r="P493" i="29" s="1"/>
  <c r="I436" i="29"/>
  <c r="I438" i="29" s="1"/>
  <c r="H436" i="29"/>
  <c r="H438" i="29" s="1"/>
  <c r="M321" i="29"/>
  <c r="M323" i="29" s="1"/>
  <c r="N436" i="29"/>
  <c r="N438" i="29" s="1"/>
  <c r="L436" i="29"/>
  <c r="L438" i="29" s="1"/>
  <c r="K436" i="29"/>
  <c r="K438" i="29" s="1"/>
  <c r="O436" i="29"/>
  <c r="O438" i="29" s="1"/>
  <c r="M436" i="29"/>
  <c r="M438" i="29" s="1"/>
  <c r="G436" i="29"/>
  <c r="G438" i="29" s="1"/>
  <c r="L321" i="29"/>
  <c r="L323" i="29" s="1"/>
  <c r="K321" i="29"/>
  <c r="K323" i="29" s="1"/>
  <c r="K316" i="29"/>
  <c r="K318" i="29" s="1"/>
  <c r="I321" i="29"/>
  <c r="I323" i="29" s="1"/>
  <c r="J321" i="29"/>
  <c r="J323" i="29" s="1"/>
  <c r="G326" i="29"/>
  <c r="G328" i="29" s="1"/>
  <c r="O326" i="29"/>
  <c r="O328" i="29" s="1"/>
  <c r="H321" i="29"/>
  <c r="H323" i="29" s="1"/>
  <c r="P326" i="29"/>
  <c r="P328" i="29" s="1"/>
  <c r="N326" i="29"/>
  <c r="N328" i="29" s="1"/>
  <c r="G321" i="29"/>
  <c r="G323" i="29" s="1"/>
  <c r="P321" i="29"/>
  <c r="P323" i="29" s="1"/>
  <c r="O321" i="29"/>
  <c r="O323" i="29" s="1"/>
  <c r="H326" i="29"/>
  <c r="H328" i="29" s="1"/>
  <c r="L326" i="29"/>
  <c r="L328" i="29" s="1"/>
  <c r="O316" i="29"/>
  <c r="O318" i="29" s="1"/>
  <c r="N316" i="29"/>
  <c r="N318" i="29" s="1"/>
  <c r="K326" i="29"/>
  <c r="K328" i="29" s="1"/>
  <c r="J326" i="29"/>
  <c r="J328" i="29" s="1"/>
  <c r="J316" i="29"/>
  <c r="J318" i="29" s="1"/>
  <c r="I316" i="29"/>
  <c r="I318" i="29" s="1"/>
  <c r="G316" i="29"/>
  <c r="G318" i="29" s="1"/>
  <c r="P316" i="29"/>
  <c r="P318" i="29" s="1"/>
  <c r="M316" i="29"/>
  <c r="M318" i="29" s="1"/>
  <c r="M326" i="29"/>
  <c r="M328" i="29" s="1"/>
  <c r="L316" i="29"/>
  <c r="L318" i="29" s="1"/>
  <c r="I326" i="29"/>
  <c r="I328" i="29" s="1"/>
  <c r="H316" i="29"/>
  <c r="H318" i="29" s="1"/>
  <c r="I266" i="29"/>
  <c r="I268" i="29" s="1"/>
  <c r="H266" i="29"/>
  <c r="H268" i="29" s="1"/>
  <c r="K266" i="29"/>
  <c r="K268" i="29" s="1"/>
  <c r="K262" i="29"/>
  <c r="K264" i="29" s="1"/>
  <c r="M262" i="29"/>
  <c r="M264" i="29" s="1"/>
  <c r="L262" i="29"/>
  <c r="L264" i="29" s="1"/>
  <c r="J270" i="29"/>
  <c r="J272" i="29" s="1"/>
  <c r="I270" i="29"/>
  <c r="I272" i="29" s="1"/>
  <c r="G266" i="29"/>
  <c r="G268" i="29" s="1"/>
  <c r="P266" i="29"/>
  <c r="P268" i="29" s="1"/>
  <c r="G270" i="29"/>
  <c r="G272" i="29" s="1"/>
  <c r="H270" i="29"/>
  <c r="H272" i="29" s="1"/>
  <c r="O266" i="29"/>
  <c r="O268" i="29" s="1"/>
  <c r="P262" i="29"/>
  <c r="P264" i="29" s="1"/>
  <c r="N266" i="29"/>
  <c r="N268" i="29" s="1"/>
  <c r="J209" i="29"/>
  <c r="J211" i="29" s="1"/>
  <c r="O262" i="29"/>
  <c r="O264" i="29" s="1"/>
  <c r="M266" i="29"/>
  <c r="M268" i="29" s="1"/>
  <c r="N262" i="29"/>
  <c r="N264" i="29" s="1"/>
  <c r="L266" i="29"/>
  <c r="L268" i="29" s="1"/>
  <c r="J266" i="29"/>
  <c r="J268" i="29" s="1"/>
  <c r="J262" i="29"/>
  <c r="J264" i="29" s="1"/>
  <c r="I262" i="29"/>
  <c r="I264" i="29" s="1"/>
  <c r="G262" i="29"/>
  <c r="G264" i="29" s="1"/>
  <c r="H262" i="29"/>
  <c r="H264" i="29" s="1"/>
  <c r="P270" i="29"/>
  <c r="P272" i="29" s="1"/>
  <c r="O270" i="29"/>
  <c r="O272" i="29" s="1"/>
  <c r="N270" i="29"/>
  <c r="N272" i="29" s="1"/>
  <c r="M270" i="29"/>
  <c r="M272" i="29" s="1"/>
  <c r="L270" i="29"/>
  <c r="L272" i="29" s="1"/>
  <c r="K270" i="29"/>
  <c r="K272" i="29" s="1"/>
  <c r="N213" i="29"/>
  <c r="N215" i="29" s="1"/>
  <c r="L213" i="29"/>
  <c r="L215" i="29" s="1"/>
  <c r="I209" i="29"/>
  <c r="I211" i="29" s="1"/>
  <c r="H209" i="29"/>
  <c r="H211" i="29" s="1"/>
  <c r="M213" i="29"/>
  <c r="M215" i="29" s="1"/>
  <c r="J217" i="29"/>
  <c r="J219" i="29" s="1"/>
  <c r="N217" i="29"/>
  <c r="N219" i="29" s="1"/>
  <c r="L217" i="29"/>
  <c r="L219" i="29" s="1"/>
  <c r="K217" i="29"/>
  <c r="K219" i="29" s="1"/>
  <c r="M217" i="29"/>
  <c r="M219" i="29" s="1"/>
  <c r="K213" i="29"/>
  <c r="K215" i="29" s="1"/>
  <c r="J213" i="29"/>
  <c r="J215" i="29" s="1"/>
  <c r="O209" i="29"/>
  <c r="O211" i="29" s="1"/>
  <c r="N209" i="29"/>
  <c r="N211" i="29" s="1"/>
  <c r="M209" i="29"/>
  <c r="M211" i="29" s="1"/>
  <c r="L209" i="29"/>
  <c r="L211" i="29" s="1"/>
  <c r="K209" i="29"/>
  <c r="K211" i="29" s="1"/>
  <c r="O213" i="29"/>
  <c r="O215" i="29" s="1"/>
  <c r="H217" i="29"/>
  <c r="H219" i="29" s="1"/>
  <c r="P217" i="29"/>
  <c r="P219" i="29" s="1"/>
  <c r="O217" i="29"/>
  <c r="O219" i="29" s="1"/>
  <c r="P209" i="29"/>
  <c r="P211" i="29" s="1"/>
  <c r="I213" i="29"/>
  <c r="I215" i="29" s="1"/>
  <c r="I217" i="29"/>
  <c r="I219" i="29" s="1"/>
  <c r="H213" i="29"/>
  <c r="H215" i="29" s="1"/>
  <c r="P213" i="29"/>
  <c r="P215" i="29" s="1"/>
  <c r="G199" i="14"/>
  <c r="G201" i="14" s="1"/>
  <c r="O721" i="29" l="1"/>
  <c r="O722" i="29" s="1"/>
  <c r="P703" i="29"/>
  <c r="P704" i="29" s="1"/>
  <c r="H200" i="14"/>
  <c r="P139" i="29"/>
  <c r="P141" i="29" s="1"/>
  <c r="I139" i="29"/>
  <c r="I141" i="29" s="1"/>
  <c r="J139" i="29"/>
  <c r="J141" i="29" s="1"/>
  <c r="K139" i="29"/>
  <c r="K141" i="29" s="1"/>
  <c r="L139" i="29"/>
  <c r="M139" i="29"/>
  <c r="M141" i="29" s="1"/>
  <c r="N139" i="29"/>
  <c r="N141" i="29" s="1"/>
  <c r="O139" i="29"/>
  <c r="O141" i="29" s="1"/>
  <c r="H139" i="29"/>
  <c r="H141" i="29" s="1"/>
  <c r="L156" i="29" l="1"/>
  <c r="L158" i="29" s="1"/>
  <c r="L141" i="29"/>
  <c r="J352" i="29"/>
  <c r="J353" i="29" s="1"/>
  <c r="J744" i="29"/>
  <c r="H352" i="29"/>
  <c r="H353" i="29" s="1"/>
  <c r="H744" i="29"/>
  <c r="M156" i="29"/>
  <c r="M158" i="29" s="1"/>
  <c r="K156" i="29"/>
  <c r="K158" i="29" s="1"/>
  <c r="J156" i="29"/>
  <c r="J158" i="29" s="1"/>
  <c r="N156" i="29"/>
  <c r="N158" i="29" s="1"/>
  <c r="P156" i="29"/>
  <c r="P158" i="29" s="1"/>
  <c r="O156" i="29"/>
  <c r="O158" i="29" s="1"/>
  <c r="I156" i="29"/>
  <c r="I158" i="29" s="1"/>
  <c r="H156" i="29"/>
  <c r="H158" i="29" s="1"/>
  <c r="E72" i="14" l="1"/>
  <c r="E74" i="14" s="1"/>
  <c r="P721" i="29"/>
  <c r="P722" i="29" s="1"/>
  <c r="N721" i="29"/>
  <c r="N722" i="29" s="1"/>
  <c r="M721" i="29"/>
  <c r="M722" i="29" s="1"/>
  <c r="L721" i="29"/>
  <c r="L722" i="29" s="1"/>
  <c r="K721" i="29"/>
  <c r="K722" i="29" s="1"/>
  <c r="J721" i="29"/>
  <c r="J722" i="29" s="1"/>
  <c r="I721" i="29"/>
  <c r="I722" i="29" s="1"/>
  <c r="P712" i="29"/>
  <c r="P713" i="29" s="1"/>
  <c r="O712" i="29"/>
  <c r="O713" i="29" s="1"/>
  <c r="N712" i="29"/>
  <c r="N713" i="29" s="1"/>
  <c r="M712" i="29"/>
  <c r="M713" i="29" s="1"/>
  <c r="L712" i="29"/>
  <c r="L713" i="29" s="1"/>
  <c r="K712" i="29"/>
  <c r="K713" i="29" s="1"/>
  <c r="J712" i="29"/>
  <c r="J713" i="29" s="1"/>
  <c r="I712" i="29"/>
  <c r="I713" i="29" s="1"/>
  <c r="O703" i="29"/>
  <c r="O704" i="29" s="1"/>
  <c r="N703" i="29"/>
  <c r="N704" i="29" s="1"/>
  <c r="M703" i="29"/>
  <c r="M704" i="29" s="1"/>
  <c r="L703" i="29"/>
  <c r="L704" i="29" s="1"/>
  <c r="K703" i="29"/>
  <c r="K704" i="29" s="1"/>
  <c r="J703" i="29"/>
  <c r="J704" i="29" s="1"/>
  <c r="I703" i="29"/>
  <c r="I704" i="29" s="1"/>
  <c r="P694" i="29"/>
  <c r="P695" i="29" s="1"/>
  <c r="O694" i="29"/>
  <c r="O695" i="29" s="1"/>
  <c r="N694" i="29"/>
  <c r="N695" i="29" s="1"/>
  <c r="M694" i="29"/>
  <c r="M695" i="29" s="1"/>
  <c r="L694" i="29"/>
  <c r="L695" i="29" s="1"/>
  <c r="K694" i="29"/>
  <c r="K695" i="29" s="1"/>
  <c r="J694" i="29"/>
  <c r="J695" i="29" s="1"/>
  <c r="I694" i="29"/>
  <c r="I695" i="29" s="1"/>
  <c r="O685" i="29"/>
  <c r="O686" i="29" s="1"/>
  <c r="N685" i="29"/>
  <c r="N686" i="29" s="1"/>
  <c r="M685" i="29"/>
  <c r="M686" i="29" s="1"/>
  <c r="L685" i="29"/>
  <c r="L686" i="29" s="1"/>
  <c r="K685" i="29"/>
  <c r="K686" i="29" s="1"/>
  <c r="J685" i="29"/>
  <c r="J686" i="29" s="1"/>
  <c r="I685" i="29"/>
  <c r="I686" i="29" s="1"/>
  <c r="G139" i="29"/>
  <c r="G141" i="29" s="1"/>
  <c r="F139" i="29"/>
  <c r="F141" i="29" s="1"/>
  <c r="E139" i="29"/>
  <c r="E141" i="29" s="1"/>
  <c r="P128" i="29"/>
  <c r="M128" i="29"/>
  <c r="L128" i="29"/>
  <c r="J128" i="29"/>
  <c r="I128" i="29"/>
  <c r="G128" i="29"/>
  <c r="F128" i="29"/>
  <c r="E128" i="29"/>
  <c r="P86" i="29"/>
  <c r="O86" i="29"/>
  <c r="N86" i="29"/>
  <c r="N88" i="29" s="1"/>
  <c r="M86" i="29"/>
  <c r="L86" i="29"/>
  <c r="K86" i="29"/>
  <c r="I86" i="29"/>
  <c r="I88" i="29" s="1"/>
  <c r="G86" i="29"/>
  <c r="G88" i="29" s="1"/>
  <c r="F86" i="29"/>
  <c r="F88" i="29" s="1"/>
  <c r="E86" i="29"/>
  <c r="E88" i="29" s="1"/>
  <c r="I735" i="29" l="1"/>
  <c r="I130" i="29"/>
  <c r="M735" i="29"/>
  <c r="M736" i="29" s="1"/>
  <c r="M130" i="29"/>
  <c r="F735" i="29"/>
  <c r="F736" i="29" s="1"/>
  <c r="F130" i="29"/>
  <c r="L735" i="29"/>
  <c r="L736" i="29" s="1"/>
  <c r="L130" i="29"/>
  <c r="G735" i="29"/>
  <c r="G736" i="29" s="1"/>
  <c r="G130" i="29"/>
  <c r="J735" i="29"/>
  <c r="J736" i="29" s="1"/>
  <c r="J130" i="29"/>
  <c r="P735" i="29"/>
  <c r="P736" i="29" s="1"/>
  <c r="P130" i="29"/>
  <c r="E735" i="29"/>
  <c r="E736" i="29" s="1"/>
  <c r="E130" i="29"/>
  <c r="O744" i="29"/>
  <c r="O745" i="29" s="1"/>
  <c r="O88" i="29"/>
  <c r="L744" i="29"/>
  <c r="L88" i="29"/>
  <c r="M744" i="29"/>
  <c r="M745" i="29" s="1"/>
  <c r="M88" i="29"/>
  <c r="K744" i="29"/>
  <c r="K745" i="29" s="1"/>
  <c r="K88" i="29"/>
  <c r="P744" i="29"/>
  <c r="P745" i="29" s="1"/>
  <c r="P88" i="29"/>
  <c r="D337" i="14"/>
  <c r="G744" i="29"/>
  <c r="G745" i="29" s="1"/>
  <c r="F744" i="29"/>
  <c r="F745" i="29" s="1"/>
  <c r="I352" i="29"/>
  <c r="I353" i="29" s="1"/>
  <c r="I744" i="29"/>
  <c r="I745" i="29" s="1"/>
  <c r="N352" i="29"/>
  <c r="N353" i="29" s="1"/>
  <c r="N744" i="29"/>
  <c r="N745" i="29" s="1"/>
  <c r="E744" i="29"/>
  <c r="E745" i="29" s="1"/>
  <c r="P352" i="29"/>
  <c r="P353" i="29" s="1"/>
  <c r="F343" i="29"/>
  <c r="F344" i="29" s="1"/>
  <c r="G343" i="29"/>
  <c r="G344" i="29" s="1"/>
  <c r="F352" i="29"/>
  <c r="F353" i="29" s="1"/>
  <c r="G352" i="29"/>
  <c r="G353" i="29" s="1"/>
  <c r="I343" i="29"/>
  <c r="I344" i="29" s="1"/>
  <c r="L352" i="29"/>
  <c r="L353" i="29" s="1"/>
  <c r="E352" i="29"/>
  <c r="E353" i="29" s="1"/>
  <c r="J343" i="29"/>
  <c r="J344" i="29" s="1"/>
  <c r="K352" i="29"/>
  <c r="K353" i="29" s="1"/>
  <c r="M352" i="29"/>
  <c r="M353" i="29" s="1"/>
  <c r="E343" i="29"/>
  <c r="E344" i="29" s="1"/>
  <c r="L160" i="29"/>
  <c r="L162" i="29" s="1"/>
  <c r="L152" i="29"/>
  <c r="L154" i="29" s="1"/>
  <c r="L343" i="29"/>
  <c r="L344" i="29" s="1"/>
  <c r="M343" i="29"/>
  <c r="M344" i="29" s="1"/>
  <c r="O352" i="29"/>
  <c r="O353" i="29" s="1"/>
  <c r="P343" i="29"/>
  <c r="P344" i="29" s="1"/>
  <c r="F98" i="29"/>
  <c r="F100" i="29" s="1"/>
  <c r="I98" i="29"/>
  <c r="I100" i="29" s="1"/>
  <c r="N98" i="29"/>
  <c r="N100" i="29" s="1"/>
  <c r="E98" i="29"/>
  <c r="E100" i="29" s="1"/>
  <c r="G213" i="29"/>
  <c r="G215" i="29" s="1"/>
  <c r="G209" i="29"/>
  <c r="G211" i="29" s="1"/>
  <c r="G217" i="29"/>
  <c r="G219" i="29" s="1"/>
  <c r="H160" i="29"/>
  <c r="H162" i="29" s="1"/>
  <c r="H152" i="29"/>
  <c r="H154" i="29" s="1"/>
  <c r="I160" i="29"/>
  <c r="I162" i="29" s="1"/>
  <c r="I152" i="29"/>
  <c r="I154" i="29" s="1"/>
  <c r="J160" i="29"/>
  <c r="J162" i="29" s="1"/>
  <c r="J152" i="29"/>
  <c r="J154" i="29" s="1"/>
  <c r="K152" i="29"/>
  <c r="K154" i="29" s="1"/>
  <c r="K160" i="29"/>
  <c r="K162" i="29" s="1"/>
  <c r="G160" i="29"/>
  <c r="G162" i="29" s="1"/>
  <c r="G152" i="29"/>
  <c r="G154" i="29" s="1"/>
  <c r="M152" i="29"/>
  <c r="M154" i="29" s="1"/>
  <c r="M160" i="29"/>
  <c r="M162" i="29" s="1"/>
  <c r="N152" i="29"/>
  <c r="N154" i="29" s="1"/>
  <c r="N160" i="29"/>
  <c r="N162" i="29" s="1"/>
  <c r="G156" i="29"/>
  <c r="G158" i="29" s="1"/>
  <c r="O152" i="29"/>
  <c r="O154" i="29" s="1"/>
  <c r="O160" i="29"/>
  <c r="O162" i="29" s="1"/>
  <c r="P152" i="29"/>
  <c r="P154" i="29" s="1"/>
  <c r="P160" i="29"/>
  <c r="P162" i="29" s="1"/>
  <c r="F209" i="29"/>
  <c r="F211" i="29" s="1"/>
  <c r="E156" i="29"/>
  <c r="E158" i="29" s="1"/>
  <c r="F160" i="29"/>
  <c r="F162" i="29" s="1"/>
  <c r="J745" i="29"/>
  <c r="L745" i="29"/>
  <c r="P754" i="29"/>
  <c r="O754" i="29"/>
  <c r="N754" i="29"/>
  <c r="I754" i="29"/>
  <c r="J754" i="29"/>
  <c r="E217" i="29"/>
  <c r="E219" i="29" s="1"/>
  <c r="J107" i="29"/>
  <c r="J109" i="29" s="1"/>
  <c r="M98" i="29"/>
  <c r="M100" i="29" s="1"/>
  <c r="H736" i="29"/>
  <c r="F545" i="29"/>
  <c r="F547" i="29" s="1"/>
  <c r="E160" i="29"/>
  <c r="E162" i="29" s="1"/>
  <c r="F650" i="29"/>
  <c r="F652" i="29" s="1"/>
  <c r="F266" i="29"/>
  <c r="F268" i="29" s="1"/>
  <c r="F597" i="29"/>
  <c r="F599" i="29" s="1"/>
  <c r="E266" i="29"/>
  <c r="E268" i="29" s="1"/>
  <c r="F685" i="29"/>
  <c r="F686" i="29" s="1"/>
  <c r="G685" i="29"/>
  <c r="G686" i="29" s="1"/>
  <c r="E654" i="29"/>
  <c r="E656" i="29" s="1"/>
  <c r="H685" i="29"/>
  <c r="H686" i="29" s="1"/>
  <c r="H754" i="29"/>
  <c r="K736" i="29"/>
  <c r="F156" i="29"/>
  <c r="F158" i="29" s="1"/>
  <c r="E321" i="29"/>
  <c r="E323" i="29" s="1"/>
  <c r="E316" i="29"/>
  <c r="E318" i="29" s="1"/>
  <c r="O107" i="29"/>
  <c r="O109" i="29" s="1"/>
  <c r="F316" i="29"/>
  <c r="F318" i="29" s="1"/>
  <c r="E102" i="29"/>
  <c r="E104" i="29" s="1"/>
  <c r="F270" i="29"/>
  <c r="F272" i="29" s="1"/>
  <c r="F436" i="29"/>
  <c r="F438" i="29" s="1"/>
  <c r="F694" i="29"/>
  <c r="F695" i="29" s="1"/>
  <c r="L98" i="29"/>
  <c r="L100" i="29" s="1"/>
  <c r="E262" i="29"/>
  <c r="E264" i="29" s="1"/>
  <c r="E597" i="29"/>
  <c r="E599" i="29" s="1"/>
  <c r="G694" i="29"/>
  <c r="G695" i="29" s="1"/>
  <c r="F262" i="29"/>
  <c r="F264" i="29" s="1"/>
  <c r="F326" i="29"/>
  <c r="F328" i="29" s="1"/>
  <c r="F658" i="29"/>
  <c r="F660" i="29" s="1"/>
  <c r="F217" i="29"/>
  <c r="F219" i="29" s="1"/>
  <c r="N736" i="29"/>
  <c r="I736" i="29"/>
  <c r="E658" i="29"/>
  <c r="E660" i="29" s="1"/>
  <c r="F491" i="29"/>
  <c r="F493" i="29" s="1"/>
  <c r="F549" i="29"/>
  <c r="F551" i="29" s="1"/>
  <c r="F654" i="29"/>
  <c r="F656" i="29" s="1"/>
  <c r="P107" i="29"/>
  <c r="P109" i="29" s="1"/>
  <c r="E209" i="29"/>
  <c r="E211" i="29" s="1"/>
  <c r="H694" i="29"/>
  <c r="H695" i="29" s="1"/>
  <c r="E107" i="29"/>
  <c r="E109" i="29" s="1"/>
  <c r="P102" i="29"/>
  <c r="F213" i="29"/>
  <c r="F215" i="29" s="1"/>
  <c r="E270" i="29"/>
  <c r="E272" i="29" s="1"/>
  <c r="F541" i="29"/>
  <c r="F543" i="29" s="1"/>
  <c r="E694" i="29"/>
  <c r="E695" i="29" s="1"/>
  <c r="J98" i="29"/>
  <c r="J100" i="29" s="1"/>
  <c r="K107" i="29"/>
  <c r="K109" i="29" s="1"/>
  <c r="K98" i="29"/>
  <c r="K100" i="29" s="1"/>
  <c r="H102" i="29"/>
  <c r="I102" i="29"/>
  <c r="J102" i="29"/>
  <c r="K102" i="29"/>
  <c r="L102" i="29"/>
  <c r="M102" i="29"/>
  <c r="G754" i="29"/>
  <c r="I107" i="29"/>
  <c r="I109" i="29" s="1"/>
  <c r="G98" i="29"/>
  <c r="G100" i="29" s="1"/>
  <c r="F102" i="29"/>
  <c r="F104" i="29" s="1"/>
  <c r="H98" i="29"/>
  <c r="H100" i="29" s="1"/>
  <c r="G102" i="29"/>
  <c r="G104" i="29" s="1"/>
  <c r="F107" i="29"/>
  <c r="F109" i="29" s="1"/>
  <c r="E152" i="29"/>
  <c r="E154" i="29" s="1"/>
  <c r="F495" i="29"/>
  <c r="F497" i="29" s="1"/>
  <c r="E650" i="29"/>
  <c r="E652" i="29" s="1"/>
  <c r="O736" i="29"/>
  <c r="K754" i="29"/>
  <c r="E213" i="29"/>
  <c r="E215" i="29" s="1"/>
  <c r="G107" i="29"/>
  <c r="G109" i="29" s="1"/>
  <c r="F152" i="29"/>
  <c r="F154" i="29" s="1"/>
  <c r="E601" i="29"/>
  <c r="E603" i="29" s="1"/>
  <c r="L754" i="29"/>
  <c r="L107" i="29"/>
  <c r="L109" i="29" s="1"/>
  <c r="H107" i="29"/>
  <c r="H109" i="29" s="1"/>
  <c r="F321" i="29"/>
  <c r="F323" i="29" s="1"/>
  <c r="F601" i="29"/>
  <c r="F603" i="29" s="1"/>
  <c r="M754" i="29"/>
  <c r="F487" i="29"/>
  <c r="F489" i="29" s="1"/>
  <c r="E326" i="29"/>
  <c r="E328" i="29" s="1"/>
  <c r="E605" i="29"/>
  <c r="E607" i="29" s="1"/>
  <c r="F605" i="29"/>
  <c r="F607" i="29" s="1"/>
  <c r="H745" i="29"/>
  <c r="F754" i="29"/>
  <c r="O98" i="29"/>
  <c r="O100" i="29" s="1"/>
  <c r="N102" i="29"/>
  <c r="M107" i="29"/>
  <c r="M109" i="29" s="1"/>
  <c r="P98" i="29"/>
  <c r="P100" i="29" s="1"/>
  <c r="O102" i="29"/>
  <c r="N107" i="29"/>
  <c r="N109" i="29" s="1"/>
  <c r="N771" i="29" l="1"/>
  <c r="N104" i="29"/>
  <c r="L771" i="29"/>
  <c r="L104" i="29"/>
  <c r="K771" i="29"/>
  <c r="K772" i="29" s="1"/>
  <c r="K104" i="29"/>
  <c r="P771" i="29"/>
  <c r="P772" i="29" s="1"/>
  <c r="P104" i="29"/>
  <c r="I771" i="29"/>
  <c r="I772" i="29" s="1"/>
  <c r="I104" i="29"/>
  <c r="H771" i="29"/>
  <c r="H772" i="29" s="1"/>
  <c r="H104" i="29"/>
  <c r="J771" i="29"/>
  <c r="J104" i="29"/>
  <c r="O771" i="29"/>
  <c r="O104" i="29"/>
  <c r="M771" i="29"/>
  <c r="M772" i="29" s="1"/>
  <c r="M104" i="29"/>
  <c r="N762" i="29"/>
  <c r="N763" i="29" s="1"/>
  <c r="D338" i="14"/>
  <c r="G771" i="29"/>
  <c r="G772" i="29" s="1"/>
  <c r="G762" i="29"/>
  <c r="G763" i="29" s="1"/>
  <c r="J762" i="29"/>
  <c r="J763" i="29" s="1"/>
  <c r="E771" i="29"/>
  <c r="E772" i="29" s="1"/>
  <c r="O780" i="29"/>
  <c r="I762" i="29"/>
  <c r="I763" i="29" s="1"/>
  <c r="M780" i="29"/>
  <c r="M762" i="29"/>
  <c r="M763" i="29" s="1"/>
  <c r="G780" i="29"/>
  <c r="G781" i="29" s="1"/>
  <c r="H762" i="29"/>
  <c r="H763" i="29" s="1"/>
  <c r="J780" i="29"/>
  <c r="F762" i="29"/>
  <c r="F763" i="29" s="1"/>
  <c r="F780" i="29"/>
  <c r="F781" i="29" s="1"/>
  <c r="E780" i="29"/>
  <c r="E781" i="29" s="1"/>
  <c r="L762" i="29"/>
  <c r="L763" i="29" s="1"/>
  <c r="O762" i="29"/>
  <c r="O763" i="29" s="1"/>
  <c r="N780" i="29"/>
  <c r="H780" i="29"/>
  <c r="H781" i="29" s="1"/>
  <c r="K762" i="29"/>
  <c r="K763" i="29" s="1"/>
  <c r="P780" i="29"/>
  <c r="I780" i="29"/>
  <c r="P762" i="29"/>
  <c r="P763" i="29" s="1"/>
  <c r="L780" i="29"/>
  <c r="F771" i="29"/>
  <c r="F772" i="29" s="1"/>
  <c r="K780" i="29"/>
  <c r="E762" i="29"/>
  <c r="E763" i="29" s="1"/>
  <c r="E721" i="29"/>
  <c r="E722" i="29" s="1"/>
  <c r="E703" i="29"/>
  <c r="E704" i="29" s="1"/>
  <c r="E712" i="29"/>
  <c r="E713" i="29" s="1"/>
  <c r="J379" i="29"/>
  <c r="J380" i="29" s="1"/>
  <c r="P379" i="29"/>
  <c r="P380" i="29" s="1"/>
  <c r="H379" i="29"/>
  <c r="H380" i="29" s="1"/>
  <c r="E379" i="29"/>
  <c r="E380" i="29" s="1"/>
  <c r="F379" i="29"/>
  <c r="F380" i="29" s="1"/>
  <c r="E370" i="29"/>
  <c r="E371" i="29" s="1"/>
  <c r="I379" i="29"/>
  <c r="I380" i="29" s="1"/>
  <c r="N379" i="29"/>
  <c r="N380" i="29" s="1"/>
  <c r="O379" i="29"/>
  <c r="O380" i="29" s="1"/>
  <c r="E388" i="29"/>
  <c r="E389" i="29" s="1"/>
  <c r="M379" i="29"/>
  <c r="M380" i="29" s="1"/>
  <c r="G379" i="29"/>
  <c r="G380" i="29" s="1"/>
  <c r="L379" i="29"/>
  <c r="L380" i="29" s="1"/>
  <c r="K379" i="29"/>
  <c r="K380" i="29" s="1"/>
  <c r="J370" i="29"/>
  <c r="J371" i="29" s="1"/>
  <c r="J772" i="29"/>
  <c r="K370" i="29"/>
  <c r="K371" i="29" s="1"/>
  <c r="L772" i="29"/>
  <c r="I370" i="29"/>
  <c r="I371" i="29" s="1"/>
  <c r="J388" i="29"/>
  <c r="J389" i="29" s="1"/>
  <c r="M370" i="29"/>
  <c r="M371" i="29" s="1"/>
  <c r="P388" i="29"/>
  <c r="P389" i="29" s="1"/>
  <c r="G712" i="29"/>
  <c r="G713" i="29" s="1"/>
  <c r="L370" i="29"/>
  <c r="L371" i="29" s="1"/>
  <c r="H712" i="29"/>
  <c r="H713" i="29" s="1"/>
  <c r="O388" i="29"/>
  <c r="O389" i="29" s="1"/>
  <c r="F712" i="29"/>
  <c r="F713" i="29" s="1"/>
  <c r="G370" i="29"/>
  <c r="G371" i="29" s="1"/>
  <c r="G703" i="29"/>
  <c r="G704" i="29" s="1"/>
  <c r="H721" i="29"/>
  <c r="H722" i="29" s="1"/>
  <c r="F721" i="29"/>
  <c r="F722" i="29" s="1"/>
  <c r="G721" i="29"/>
  <c r="G722" i="29" s="1"/>
  <c r="I388" i="29"/>
  <c r="I389" i="29" s="1"/>
  <c r="K388" i="29"/>
  <c r="K389" i="29" s="1"/>
  <c r="O370" i="29"/>
  <c r="O371" i="29" s="1"/>
  <c r="L388" i="29"/>
  <c r="L389" i="29" s="1"/>
  <c r="G388" i="29"/>
  <c r="G389" i="29" s="1"/>
  <c r="F388" i="29"/>
  <c r="F389" i="29" s="1"/>
  <c r="N388" i="29"/>
  <c r="N389" i="29" s="1"/>
  <c r="H703" i="29"/>
  <c r="H704" i="29" s="1"/>
  <c r="H370" i="29"/>
  <c r="H371" i="29" s="1"/>
  <c r="F370" i="29"/>
  <c r="F371" i="29" s="1"/>
  <c r="O772" i="29"/>
  <c r="M388" i="29"/>
  <c r="M389" i="29" s="1"/>
  <c r="H388" i="29"/>
  <c r="H389" i="29" s="1"/>
  <c r="F703" i="29"/>
  <c r="F704" i="29" s="1"/>
  <c r="P370" i="29"/>
  <c r="P371" i="29" s="1"/>
  <c r="N772" i="29"/>
  <c r="N370" i="29"/>
  <c r="N371" i="29" s="1"/>
  <c r="O781" i="29" l="1"/>
  <c r="P781" i="29"/>
  <c r="N781" i="29"/>
  <c r="M781" i="29"/>
  <c r="J781" i="29"/>
  <c r="I781" i="29"/>
  <c r="L781" i="29"/>
  <c r="K781" i="29"/>
  <c r="L43" i="24" l="1"/>
  <c r="L42" i="24"/>
  <c r="L41" i="24"/>
  <c r="D419" i="14"/>
  <c r="D421" i="14" s="1"/>
  <c r="E419" i="14"/>
  <c r="E421" i="14" s="1"/>
  <c r="I334" i="14"/>
  <c r="H619" i="14" l="1"/>
  <c r="L43" i="9"/>
  <c r="L41" i="9"/>
  <c r="L42" i="9"/>
  <c r="J43" i="9"/>
  <c r="J41" i="9"/>
  <c r="J42" i="9"/>
  <c r="I41" i="9"/>
  <c r="I42" i="9"/>
  <c r="I43" i="9"/>
  <c r="I42" i="26"/>
  <c r="I43" i="26"/>
  <c r="I41" i="26"/>
  <c r="M44" i="9"/>
  <c r="H578" i="14" l="1"/>
  <c r="L44" i="24"/>
  <c r="G43" i="9" l="1"/>
  <c r="D191" i="14"/>
  <c r="D193" i="14" s="1"/>
  <c r="E191" i="14"/>
  <c r="E193" i="14" s="1"/>
  <c r="F191" i="14"/>
  <c r="F193" i="14" s="1"/>
  <c r="G44" i="26" l="1"/>
  <c r="F43" i="24"/>
  <c r="F42" i="24"/>
  <c r="F41" i="24"/>
  <c r="D41" i="24"/>
  <c r="H180" i="14"/>
  <c r="F44" i="26"/>
  <c r="F44" i="9" l="1"/>
  <c r="E44" i="24"/>
  <c r="H135" i="14"/>
  <c r="H124" i="14"/>
  <c r="G147" i="14"/>
  <c r="G149" i="14" s="1"/>
  <c r="E44" i="9"/>
  <c r="D41" i="9"/>
  <c r="E44" i="25" l="1"/>
  <c r="H148" i="14"/>
  <c r="I668" i="14"/>
  <c r="D530" i="14"/>
  <c r="D532" i="14" s="1"/>
  <c r="D43" i="9"/>
  <c r="G672" i="14" l="1"/>
  <c r="E672" i="14"/>
  <c r="F672" i="14"/>
  <c r="K41" i="26"/>
  <c r="D43" i="24"/>
  <c r="F95" i="14"/>
  <c r="F97" i="14" s="1"/>
  <c r="D43" i="25" l="1"/>
  <c r="N8" i="26" l="1"/>
  <c r="O8" i="26" s="1"/>
  <c r="N39" i="26" l="1"/>
  <c r="O39" i="26" s="1"/>
  <c r="N38" i="26"/>
  <c r="O38" i="26" s="1"/>
  <c r="N37" i="26"/>
  <c r="O37" i="26" s="1"/>
  <c r="N34" i="26"/>
  <c r="O34" i="26" s="1"/>
  <c r="N32" i="26"/>
  <c r="O32" i="26" s="1"/>
  <c r="N31" i="26"/>
  <c r="O31" i="26" s="1"/>
  <c r="N30" i="26"/>
  <c r="O30" i="26" s="1"/>
  <c r="N28" i="26"/>
  <c r="O28" i="26" s="1"/>
  <c r="N26" i="26"/>
  <c r="O26" i="26" s="1"/>
  <c r="N25" i="26"/>
  <c r="O25" i="26" s="1"/>
  <c r="N24" i="26"/>
  <c r="O24" i="26" s="1"/>
  <c r="N22" i="26"/>
  <c r="O22" i="26" s="1"/>
  <c r="N20" i="26"/>
  <c r="O20" i="26" s="1"/>
  <c r="N18" i="26"/>
  <c r="O18" i="26" s="1"/>
  <c r="N17" i="26"/>
  <c r="N13" i="26"/>
  <c r="O13" i="26" s="1"/>
  <c r="N12" i="26"/>
  <c r="O12" i="26" s="1"/>
  <c r="N10" i="26"/>
  <c r="O10" i="26" s="1"/>
  <c r="N9" i="26"/>
  <c r="O9" i="26" s="1"/>
  <c r="O17" i="26" l="1"/>
  <c r="N29" i="26"/>
  <c r="N36" i="26"/>
  <c r="N33" i="26"/>
  <c r="N19" i="26"/>
  <c r="N21" i="26"/>
  <c r="N27" i="26"/>
  <c r="N23" i="26"/>
  <c r="N35" i="26"/>
  <c r="N34" i="24"/>
  <c r="N37" i="24"/>
  <c r="O34" i="24" l="1"/>
  <c r="O37" i="24"/>
  <c r="O21" i="26"/>
  <c r="O29" i="26"/>
  <c r="O35" i="26"/>
  <c r="O23" i="26"/>
  <c r="O27" i="26"/>
  <c r="O19" i="26"/>
  <c r="O33" i="26"/>
  <c r="O36" i="26"/>
  <c r="N21" i="24"/>
  <c r="O21" i="24" l="1"/>
  <c r="N38" i="24" l="1"/>
  <c r="N25" i="24"/>
  <c r="O25" i="24" l="1"/>
  <c r="O38" i="24"/>
  <c r="N26" i="24"/>
  <c r="N24" i="24"/>
  <c r="N33" i="24"/>
  <c r="N10" i="24"/>
  <c r="N35" i="24"/>
  <c r="N22" i="24"/>
  <c r="N27" i="24"/>
  <c r="O35" i="24" l="1"/>
  <c r="O24" i="24"/>
  <c r="O10" i="24"/>
  <c r="N18" i="24"/>
  <c r="O27" i="24"/>
  <c r="O22" i="24"/>
  <c r="O33" i="24"/>
  <c r="O26" i="24"/>
  <c r="N17" i="24"/>
  <c r="N36" i="24"/>
  <c r="N31" i="24"/>
  <c r="N9" i="24"/>
  <c r="N29" i="24"/>
  <c r="O9" i="24" l="1"/>
  <c r="O18" i="24"/>
  <c r="O17" i="24"/>
  <c r="O31" i="24"/>
  <c r="O36" i="24"/>
  <c r="N32" i="24"/>
  <c r="O29" i="24"/>
  <c r="N8" i="24"/>
  <c r="O8" i="24" s="1"/>
  <c r="N23" i="24"/>
  <c r="N28" i="24"/>
  <c r="N12" i="24"/>
  <c r="N30" i="24"/>
  <c r="N19" i="24"/>
  <c r="N13" i="24"/>
  <c r="N39" i="24"/>
  <c r="O39" i="24" l="1"/>
  <c r="O13" i="24"/>
  <c r="O23" i="24"/>
  <c r="O28" i="24"/>
  <c r="O19" i="24"/>
  <c r="O30" i="24"/>
  <c r="O32" i="24"/>
  <c r="O12" i="24"/>
  <c r="N34" i="27" l="1"/>
  <c r="N32" i="27"/>
  <c r="O32" i="27" l="1"/>
  <c r="O34" i="27"/>
  <c r="N38" i="27" l="1"/>
  <c r="N37" i="27"/>
  <c r="N36" i="27"/>
  <c r="N35" i="27"/>
  <c r="N33" i="27"/>
  <c r="N31" i="27"/>
  <c r="N29" i="27"/>
  <c r="N28" i="27"/>
  <c r="N27" i="27"/>
  <c r="N26" i="27"/>
  <c r="N25" i="27"/>
  <c r="N26" i="28"/>
  <c r="N21" i="28"/>
  <c r="N40" i="26"/>
  <c r="N11" i="26" l="1"/>
  <c r="N10" i="28"/>
  <c r="N37" i="28"/>
  <c r="N25" i="28"/>
  <c r="O27" i="27"/>
  <c r="O35" i="27"/>
  <c r="O37" i="27"/>
  <c r="O21" i="28"/>
  <c r="O29" i="27"/>
  <c r="O26" i="27"/>
  <c r="O26" i="28"/>
  <c r="O8" i="25"/>
  <c r="O31" i="27"/>
  <c r="O25" i="27"/>
  <c r="O36" i="27"/>
  <c r="O28" i="27"/>
  <c r="O33" i="27"/>
  <c r="O38" i="27"/>
  <c r="O40" i="26"/>
  <c r="N12" i="27"/>
  <c r="N39" i="28"/>
  <c r="N31" i="28"/>
  <c r="N24" i="27"/>
  <c r="N23" i="27"/>
  <c r="N33" i="28"/>
  <c r="N21" i="27"/>
  <c r="N36" i="28"/>
  <c r="N22" i="28"/>
  <c r="N22" i="27"/>
  <c r="N9" i="27"/>
  <c r="N27" i="28"/>
  <c r="N40" i="24"/>
  <c r="N40" i="27"/>
  <c r="N35" i="28"/>
  <c r="N40" i="25"/>
  <c r="N14" i="26"/>
  <c r="N25" i="25"/>
  <c r="N37" i="25"/>
  <c r="N33" i="25"/>
  <c r="N21" i="25"/>
  <c r="N24" i="25"/>
  <c r="N34" i="25"/>
  <c r="N36" i="25"/>
  <c r="N26" i="25"/>
  <c r="N30" i="25"/>
  <c r="N31" i="25"/>
  <c r="N22" i="25"/>
  <c r="N27" i="25"/>
  <c r="N35" i="25"/>
  <c r="N19" i="27"/>
  <c r="N11" i="24"/>
  <c r="N13" i="28"/>
  <c r="O13" i="28" s="1"/>
  <c r="N8" i="9"/>
  <c r="N28" i="28"/>
  <c r="N29" i="28"/>
  <c r="N13" i="27"/>
  <c r="N30" i="27"/>
  <c r="N39" i="27"/>
  <c r="N12" i="28"/>
  <c r="N18" i="28"/>
  <c r="N30" i="28"/>
  <c r="N32" i="28"/>
  <c r="N34" i="28"/>
  <c r="N24" i="28"/>
  <c r="N9" i="28"/>
  <c r="N38" i="28"/>
  <c r="O11" i="26" l="1"/>
  <c r="O8" i="9"/>
  <c r="O37" i="28"/>
  <c r="O10" i="28"/>
  <c r="O25" i="28"/>
  <c r="O9" i="27"/>
  <c r="O13" i="27"/>
  <c r="O34" i="25"/>
  <c r="O22" i="28"/>
  <c r="N19" i="28"/>
  <c r="O30" i="25"/>
  <c r="O36" i="28"/>
  <c r="O31" i="25"/>
  <c r="O27" i="25"/>
  <c r="O40" i="25"/>
  <c r="O35" i="28"/>
  <c r="O21" i="27"/>
  <c r="O19" i="27"/>
  <c r="O11" i="24"/>
  <c r="O40" i="27"/>
  <c r="O33" i="28"/>
  <c r="O26" i="25"/>
  <c r="O21" i="25"/>
  <c r="O37" i="25"/>
  <c r="O40" i="24"/>
  <c r="O23" i="27"/>
  <c r="O30" i="28"/>
  <c r="O9" i="28"/>
  <c r="O12" i="28"/>
  <c r="O24" i="27"/>
  <c r="O22" i="27"/>
  <c r="O34" i="28"/>
  <c r="O31" i="28"/>
  <c r="O30" i="27"/>
  <c r="N8" i="27"/>
  <c r="O8" i="27" s="1"/>
  <c r="O22" i="25"/>
  <c r="O36" i="25"/>
  <c r="O39" i="28"/>
  <c r="O24" i="28"/>
  <c r="O29" i="28"/>
  <c r="O8" i="28"/>
  <c r="O12" i="27"/>
  <c r="O18" i="28"/>
  <c r="O33" i="25"/>
  <c r="O38" i="28"/>
  <c r="O32" i="28"/>
  <c r="O39" i="27"/>
  <c r="O28" i="28"/>
  <c r="O35" i="25"/>
  <c r="O24" i="25"/>
  <c r="O25" i="25"/>
  <c r="O27" i="28"/>
  <c r="O14" i="26"/>
  <c r="N10" i="27"/>
  <c r="N23" i="28"/>
  <c r="N29" i="25"/>
  <c r="N9" i="25"/>
  <c r="N23" i="25"/>
  <c r="N39" i="25"/>
  <c r="N10" i="25"/>
  <c r="N28" i="25"/>
  <c r="N18" i="25"/>
  <c r="N17" i="25"/>
  <c r="N13" i="25"/>
  <c r="N19" i="25"/>
  <c r="N38" i="25"/>
  <c r="N12" i="25"/>
  <c r="N32" i="25"/>
  <c r="N11" i="27"/>
  <c r="N40" i="28"/>
  <c r="O19" i="28" l="1"/>
  <c r="O38" i="25"/>
  <c r="O10" i="25"/>
  <c r="O10" i="27"/>
  <c r="O19" i="25"/>
  <c r="O17" i="25"/>
  <c r="O18" i="27"/>
  <c r="O13" i="25"/>
  <c r="O23" i="28"/>
  <c r="O11" i="27"/>
  <c r="O18" i="25"/>
  <c r="O9" i="25"/>
  <c r="O32" i="25"/>
  <c r="O40" i="28"/>
  <c r="O12" i="25"/>
  <c r="O28" i="25"/>
  <c r="O39" i="25"/>
  <c r="O23" i="25"/>
  <c r="O29" i="25"/>
  <c r="N14" i="28"/>
  <c r="O14" i="28" s="1"/>
  <c r="N14" i="27"/>
  <c r="N11" i="28"/>
  <c r="N14" i="25"/>
  <c r="N11" i="25"/>
  <c r="O14" i="27" l="1"/>
  <c r="O14" i="25"/>
  <c r="O11" i="28"/>
  <c r="O11" i="25"/>
  <c r="F638" i="14"/>
  <c r="F640" i="14" s="1"/>
  <c r="F630" i="14"/>
  <c r="F632" i="14" s="1"/>
  <c r="D638" i="14"/>
  <c r="D640" i="14" s="1"/>
  <c r="E638" i="14"/>
  <c r="E640" i="14" s="1"/>
  <c r="D630" i="14"/>
  <c r="D632" i="14" s="1"/>
  <c r="E530" i="14"/>
  <c r="E532" i="14" s="1"/>
  <c r="F530" i="14"/>
  <c r="F532" i="14" s="1"/>
  <c r="D474" i="14"/>
  <c r="D476" i="14" s="1"/>
  <c r="E474" i="14"/>
  <c r="E476" i="14" s="1"/>
  <c r="F474" i="14"/>
  <c r="F476" i="14" s="1"/>
  <c r="D142" i="14"/>
  <c r="D144" i="14" s="1"/>
  <c r="E142" i="14"/>
  <c r="E144" i="14" s="1"/>
  <c r="F142" i="14"/>
  <c r="F144" i="14" s="1"/>
  <c r="M41" i="26" l="1"/>
  <c r="M43" i="26"/>
  <c r="M42" i="26"/>
  <c r="M42" i="24"/>
  <c r="M43" i="24"/>
  <c r="M41" i="24"/>
  <c r="K42" i="26"/>
  <c r="K43" i="26"/>
  <c r="J42" i="26"/>
  <c r="J41" i="26"/>
  <c r="J43" i="26"/>
  <c r="H43" i="24"/>
  <c r="H42" i="24"/>
  <c r="H41" i="24"/>
  <c r="G43" i="24"/>
  <c r="G42" i="24"/>
  <c r="G41" i="24"/>
  <c r="E43" i="26"/>
  <c r="E42" i="26"/>
  <c r="E41" i="26"/>
  <c r="E44" i="26"/>
  <c r="F648" i="14"/>
  <c r="F650" i="14" s="1"/>
  <c r="G152" i="14"/>
  <c r="G154" i="14" s="1"/>
  <c r="G157" i="14"/>
  <c r="G159" i="14" s="1"/>
  <c r="E648" i="14"/>
  <c r="E650" i="14" s="1"/>
  <c r="D648" i="14"/>
  <c r="D650" i="14" s="1"/>
  <c r="G638" i="14"/>
  <c r="G640" i="14" s="1"/>
  <c r="G530" i="14"/>
  <c r="G532" i="14" s="1"/>
  <c r="M42" i="27" l="1"/>
  <c r="M43" i="27"/>
  <c r="M41" i="27"/>
  <c r="H639" i="14"/>
  <c r="L44" i="9"/>
  <c r="K44" i="26"/>
  <c r="H531" i="14"/>
  <c r="H158" i="14"/>
  <c r="E44" i="27"/>
  <c r="H153" i="14"/>
  <c r="D44" i="26"/>
  <c r="M44" i="26"/>
  <c r="E44" i="28"/>
  <c r="G474" i="14"/>
  <c r="G476" i="14" s="1"/>
  <c r="G466" i="14"/>
  <c r="G468" i="14" s="1"/>
  <c r="H467" i="14" l="1"/>
  <c r="H475" i="14"/>
  <c r="J44" i="26"/>
  <c r="J44" i="24"/>
  <c r="I42" i="24"/>
  <c r="M41" i="9" l="1"/>
  <c r="I44" i="9"/>
  <c r="I43" i="24"/>
  <c r="I41" i="24"/>
  <c r="G630" i="14"/>
  <c r="G632" i="14" s="1"/>
  <c r="E643" i="14"/>
  <c r="E645" i="14" s="1"/>
  <c r="M42" i="9"/>
  <c r="F643" i="14"/>
  <c r="F645" i="14" s="1"/>
  <c r="M43" i="9"/>
  <c r="D428" i="14"/>
  <c r="D430" i="14" s="1"/>
  <c r="D643" i="14"/>
  <c r="D645" i="14" s="1"/>
  <c r="D653" i="14"/>
  <c r="D655" i="14" s="1"/>
  <c r="F428" i="14"/>
  <c r="F430" i="14" s="1"/>
  <c r="E428" i="14"/>
  <c r="E430" i="14" s="1"/>
  <c r="G484" i="14"/>
  <c r="G486" i="14" s="1"/>
  <c r="F653" i="14"/>
  <c r="F655" i="14" s="1"/>
  <c r="E653" i="14"/>
  <c r="E655" i="14" s="1"/>
  <c r="M42" i="25" l="1"/>
  <c r="M41" i="25"/>
  <c r="M43" i="25"/>
  <c r="M44" i="24"/>
  <c r="H631" i="14"/>
  <c r="G648" i="14"/>
  <c r="I41" i="27"/>
  <c r="I42" i="27"/>
  <c r="I43" i="27"/>
  <c r="G653" i="14"/>
  <c r="G655" i="14" s="1"/>
  <c r="M41" i="28"/>
  <c r="M42" i="28"/>
  <c r="M43" i="28"/>
  <c r="G643" i="14"/>
  <c r="G645" i="14" s="1"/>
  <c r="H485" i="14"/>
  <c r="J44" i="27"/>
  <c r="G584" i="14"/>
  <c r="G586" i="14" s="1"/>
  <c r="F584" i="14"/>
  <c r="F586" i="14" s="1"/>
  <c r="E584" i="14"/>
  <c r="E586" i="14" s="1"/>
  <c r="D584" i="14"/>
  <c r="D586" i="14" s="1"/>
  <c r="D589" i="14"/>
  <c r="D591" i="14" s="1"/>
  <c r="D523" i="14"/>
  <c r="D525" i="14" s="1"/>
  <c r="E523" i="14"/>
  <c r="E525" i="14" s="1"/>
  <c r="F523" i="14"/>
  <c r="F525" i="14" s="1"/>
  <c r="J41" i="24"/>
  <c r="J42" i="24"/>
  <c r="J43" i="24"/>
  <c r="M44" i="27" l="1"/>
  <c r="G650" i="14"/>
  <c r="H644" i="14"/>
  <c r="H649" i="14"/>
  <c r="H654" i="14"/>
  <c r="M44" i="28"/>
  <c r="H585" i="14"/>
  <c r="L41" i="25"/>
  <c r="M44" i="25"/>
  <c r="E689" i="14"/>
  <c r="L42" i="26"/>
  <c r="F539" i="14"/>
  <c r="F541" i="14" s="1"/>
  <c r="K43" i="24"/>
  <c r="D689" i="14"/>
  <c r="L41" i="26"/>
  <c r="F689" i="14"/>
  <c r="L43" i="26"/>
  <c r="E539" i="14"/>
  <c r="E541" i="14" s="1"/>
  <c r="K42" i="24"/>
  <c r="K42" i="9"/>
  <c r="K44" i="9"/>
  <c r="L44" i="26"/>
  <c r="D539" i="14"/>
  <c r="D541" i="14" s="1"/>
  <c r="K41" i="24"/>
  <c r="K43" i="9"/>
  <c r="K41" i="9"/>
  <c r="F484" i="14"/>
  <c r="F486" i="14" s="1"/>
  <c r="F680" i="14"/>
  <c r="D484" i="14"/>
  <c r="D486" i="14" s="1"/>
  <c r="D680" i="14"/>
  <c r="E484" i="14"/>
  <c r="E486" i="14" s="1"/>
  <c r="E680" i="14"/>
  <c r="E589" i="14"/>
  <c r="E591" i="14" s="1"/>
  <c r="F589" i="14"/>
  <c r="F591" i="14" s="1"/>
  <c r="G523" i="14"/>
  <c r="G599" i="14"/>
  <c r="G601" i="14" s="1"/>
  <c r="G589" i="14"/>
  <c r="G591" i="14" s="1"/>
  <c r="F594" i="14"/>
  <c r="F596" i="14" s="1"/>
  <c r="G594" i="14"/>
  <c r="G596" i="14" s="1"/>
  <c r="E534" i="14"/>
  <c r="E536" i="14" s="1"/>
  <c r="E594" i="14"/>
  <c r="E596" i="14" s="1"/>
  <c r="F534" i="14"/>
  <c r="F536" i="14" s="1"/>
  <c r="D534" i="14"/>
  <c r="D536" i="14" s="1"/>
  <c r="D544" i="14"/>
  <c r="D546" i="14" s="1"/>
  <c r="F479" i="14"/>
  <c r="F481" i="14" s="1"/>
  <c r="D594" i="14"/>
  <c r="D596" i="14" s="1"/>
  <c r="E544" i="14"/>
  <c r="E546" i="14" s="1"/>
  <c r="F544" i="14"/>
  <c r="F546" i="14" s="1"/>
  <c r="D599" i="14"/>
  <c r="D601" i="14" s="1"/>
  <c r="E599" i="14"/>
  <c r="E601" i="14" s="1"/>
  <c r="F599" i="14"/>
  <c r="F601" i="14" s="1"/>
  <c r="H524" i="14" l="1"/>
  <c r="G525" i="14"/>
  <c r="J43" i="25"/>
  <c r="J41" i="27"/>
  <c r="J42" i="27"/>
  <c r="J43" i="27"/>
  <c r="F690" i="14"/>
  <c r="I688" i="14"/>
  <c r="E681" i="14"/>
  <c r="I678" i="14"/>
  <c r="D681" i="14"/>
  <c r="I677" i="14"/>
  <c r="F681" i="14"/>
  <c r="I679" i="14"/>
  <c r="D690" i="14"/>
  <c r="I686" i="14"/>
  <c r="E690" i="14"/>
  <c r="I687" i="14"/>
  <c r="L42" i="27"/>
  <c r="H595" i="14"/>
  <c r="L43" i="27"/>
  <c r="L41" i="27"/>
  <c r="K41" i="28"/>
  <c r="K43" i="25"/>
  <c r="K42" i="25"/>
  <c r="K42" i="28"/>
  <c r="K41" i="27"/>
  <c r="K42" i="27"/>
  <c r="L43" i="28"/>
  <c r="K43" i="27"/>
  <c r="L43" i="25"/>
  <c r="L42" i="25"/>
  <c r="K41" i="25"/>
  <c r="L42" i="28"/>
  <c r="L41" i="28"/>
  <c r="H590" i="14"/>
  <c r="K43" i="28"/>
  <c r="H600" i="14"/>
  <c r="L44" i="28"/>
  <c r="L44" i="25"/>
  <c r="G534" i="14"/>
  <c r="G536" i="14" s="1"/>
  <c r="K44" i="24"/>
  <c r="L44" i="27"/>
  <c r="G544" i="14"/>
  <c r="G546" i="14" s="1"/>
  <c r="E707" i="14"/>
  <c r="D707" i="14"/>
  <c r="F707" i="14"/>
  <c r="G539" i="14"/>
  <c r="G541" i="14" s="1"/>
  <c r="E479" i="14"/>
  <c r="E481" i="14" s="1"/>
  <c r="G419" i="14"/>
  <c r="G421" i="14" s="1"/>
  <c r="J42" i="25" l="1"/>
  <c r="E708" i="14"/>
  <c r="I705" i="14"/>
  <c r="F708" i="14"/>
  <c r="I706" i="14"/>
  <c r="D708" i="14"/>
  <c r="I704" i="14"/>
  <c r="H540" i="14"/>
  <c r="K44" i="28"/>
  <c r="H545" i="14"/>
  <c r="H535" i="14"/>
  <c r="J44" i="9"/>
  <c r="H455" i="14"/>
  <c r="H420" i="14"/>
  <c r="I44" i="26"/>
  <c r="K44" i="27"/>
  <c r="K44" i="25"/>
  <c r="G689" i="14"/>
  <c r="F423" i="14"/>
  <c r="F425" i="14" s="1"/>
  <c r="F671" i="14"/>
  <c r="J41" i="25"/>
  <c r="D489" i="14"/>
  <c r="D491" i="14" s="1"/>
  <c r="G671" i="14"/>
  <c r="I672" i="14" s="1"/>
  <c r="J41" i="28" l="1"/>
  <c r="I670" i="14"/>
  <c r="G690" i="14"/>
  <c r="I690" i="14"/>
  <c r="F698" i="14"/>
  <c r="I43" i="25"/>
  <c r="G479" i="14"/>
  <c r="G481" i="14" s="1"/>
  <c r="G489" i="14"/>
  <c r="G491" i="14" s="1"/>
  <c r="D307" i="14"/>
  <c r="D309" i="14" s="1"/>
  <c r="E307" i="14"/>
  <c r="E309" i="14" s="1"/>
  <c r="F307" i="14"/>
  <c r="F309" i="14" s="1"/>
  <c r="G307" i="14"/>
  <c r="G309" i="14" s="1"/>
  <c r="F42" i="26"/>
  <c r="H480" i="14" l="1"/>
  <c r="F699" i="14"/>
  <c r="I697" i="14"/>
  <c r="H308" i="14"/>
  <c r="G44" i="9"/>
  <c r="H235" i="14"/>
  <c r="E43" i="9"/>
  <c r="F322" i="14"/>
  <c r="F324" i="14" s="1"/>
  <c r="E322" i="14"/>
  <c r="E324" i="14" s="1"/>
  <c r="D322" i="14"/>
  <c r="D324" i="14" s="1"/>
  <c r="H44" i="26"/>
  <c r="N44" i="26" s="1"/>
  <c r="E317" i="14"/>
  <c r="E319" i="14" s="1"/>
  <c r="H42" i="26"/>
  <c r="J44" i="25"/>
  <c r="F317" i="14"/>
  <c r="F319" i="14" s="1"/>
  <c r="H43" i="26"/>
  <c r="D317" i="14"/>
  <c r="D319" i="14" s="1"/>
  <c r="H41" i="26"/>
  <c r="H490" i="14"/>
  <c r="J44" i="28"/>
  <c r="F312" i="14"/>
  <c r="F314" i="14" s="1"/>
  <c r="H43" i="9"/>
  <c r="E312" i="14"/>
  <c r="E314" i="14" s="1"/>
  <c r="H42" i="9"/>
  <c r="D312" i="14"/>
  <c r="D314" i="14" s="1"/>
  <c r="H41" i="9"/>
  <c r="H43" i="25" l="1"/>
  <c r="H289" i="14"/>
  <c r="H42" i="25"/>
  <c r="H41" i="25"/>
  <c r="H42" i="27"/>
  <c r="H41" i="27"/>
  <c r="H43" i="27"/>
  <c r="O44" i="26"/>
  <c r="H44" i="9"/>
  <c r="F489" i="14"/>
  <c r="F491" i="14" s="1"/>
  <c r="H41" i="28"/>
  <c r="F259" i="14"/>
  <c r="F261" i="14" s="1"/>
  <c r="F43" i="26"/>
  <c r="F41" i="26"/>
  <c r="E210" i="14"/>
  <c r="E212" i="14" s="1"/>
  <c r="J43" i="28" l="1"/>
  <c r="G43" i="25"/>
  <c r="G41" i="9"/>
  <c r="F42" i="27"/>
  <c r="F42" i="9"/>
  <c r="F43" i="9"/>
  <c r="F41" i="9"/>
  <c r="E43" i="24"/>
  <c r="N43" i="24" s="1"/>
  <c r="E41" i="9"/>
  <c r="E42" i="9"/>
  <c r="F264" i="14"/>
  <c r="F266" i="14" s="1"/>
  <c r="G43" i="26"/>
  <c r="D264" i="14"/>
  <c r="D266" i="14" s="1"/>
  <c r="G41" i="26"/>
  <c r="D152" i="14"/>
  <c r="D154" i="14" s="1"/>
  <c r="E41" i="24"/>
  <c r="N41" i="24" s="1"/>
  <c r="E152" i="14"/>
  <c r="E154" i="14" s="1"/>
  <c r="E42" i="24"/>
  <c r="E264" i="14"/>
  <c r="E266" i="14" s="1"/>
  <c r="G42" i="26"/>
  <c r="E259" i="14"/>
  <c r="E261" i="14" s="1"/>
  <c r="G42" i="9"/>
  <c r="F729" i="14"/>
  <c r="G191" i="14"/>
  <c r="G193" i="14" s="1"/>
  <c r="F738" i="14"/>
  <c r="E147" i="14"/>
  <c r="E149" i="14" s="1"/>
  <c r="E423" i="14"/>
  <c r="E425" i="14" s="1"/>
  <c r="E671" i="14"/>
  <c r="D423" i="14"/>
  <c r="D425" i="14" s="1"/>
  <c r="D205" i="14"/>
  <c r="D207" i="14" s="1"/>
  <c r="E205" i="14"/>
  <c r="E207" i="14" s="1"/>
  <c r="F152" i="14"/>
  <c r="F154" i="14" s="1"/>
  <c r="F346" i="14"/>
  <c r="F347" i="14" s="1"/>
  <c r="F147" i="14"/>
  <c r="F149" i="14" s="1"/>
  <c r="F205" i="14"/>
  <c r="F207" i="14" s="1"/>
  <c r="F337" i="14"/>
  <c r="D269" i="14"/>
  <c r="D271" i="14" s="1"/>
  <c r="D259" i="14"/>
  <c r="D261" i="14" s="1"/>
  <c r="D147" i="14"/>
  <c r="D149" i="14" s="1"/>
  <c r="D157" i="14"/>
  <c r="D159" i="14" s="1"/>
  <c r="F210" i="14"/>
  <c r="F212" i="14" s="1"/>
  <c r="D210" i="14"/>
  <c r="D212" i="14" s="1"/>
  <c r="E489" i="14"/>
  <c r="E491" i="14" s="1"/>
  <c r="D433" i="14"/>
  <c r="D435" i="14" s="1"/>
  <c r="D215" i="14"/>
  <c r="D217" i="14" s="1"/>
  <c r="E157" i="14"/>
  <c r="E159" i="14" s="1"/>
  <c r="F433" i="14"/>
  <c r="F435" i="14" s="1"/>
  <c r="E433" i="14"/>
  <c r="E435" i="14" s="1"/>
  <c r="F269" i="14"/>
  <c r="F271" i="14" s="1"/>
  <c r="H43" i="28"/>
  <c r="H42" i="28"/>
  <c r="E269" i="14"/>
  <c r="E271" i="14" s="1"/>
  <c r="F157" i="14"/>
  <c r="F159" i="14" s="1"/>
  <c r="F215" i="14"/>
  <c r="F217" i="14" s="1"/>
  <c r="E215" i="14"/>
  <c r="E217" i="14" s="1"/>
  <c r="J42" i="28" l="1"/>
  <c r="I336" i="14"/>
  <c r="F338" i="14"/>
  <c r="F739" i="14"/>
  <c r="I737" i="14"/>
  <c r="I669" i="14"/>
  <c r="F730" i="14"/>
  <c r="I728" i="14"/>
  <c r="H192" i="14"/>
  <c r="I345" i="14"/>
  <c r="I42" i="28"/>
  <c r="H301" i="14"/>
  <c r="G44" i="24"/>
  <c r="H247" i="14"/>
  <c r="O43" i="24"/>
  <c r="G41" i="27"/>
  <c r="G42" i="27"/>
  <c r="G43" i="27"/>
  <c r="G41" i="28"/>
  <c r="G41" i="25"/>
  <c r="G42" i="25"/>
  <c r="G42" i="28"/>
  <c r="G43" i="28"/>
  <c r="E42" i="27"/>
  <c r="E41" i="27"/>
  <c r="F41" i="27"/>
  <c r="E42" i="28"/>
  <c r="F43" i="27"/>
  <c r="E43" i="25"/>
  <c r="E42" i="25"/>
  <c r="E41" i="28"/>
  <c r="E41" i="25"/>
  <c r="F43" i="25"/>
  <c r="E43" i="27"/>
  <c r="F41" i="25"/>
  <c r="E43" i="28"/>
  <c r="F42" i="25"/>
  <c r="F42" i="28"/>
  <c r="F41" i="28"/>
  <c r="F43" i="28"/>
  <c r="F44" i="24"/>
  <c r="D44" i="24"/>
  <c r="O41" i="24"/>
  <c r="H44" i="24"/>
  <c r="G322" i="14"/>
  <c r="G324" i="14" s="1"/>
  <c r="D716" i="14"/>
  <c r="I41" i="28"/>
  <c r="G680" i="14"/>
  <c r="I44" i="24"/>
  <c r="D698" i="14"/>
  <c r="I41" i="25"/>
  <c r="F716" i="14"/>
  <c r="I43" i="28"/>
  <c r="E698" i="14"/>
  <c r="I42" i="25"/>
  <c r="G747" i="14"/>
  <c r="F756" i="14"/>
  <c r="E716" i="14"/>
  <c r="G428" i="14"/>
  <c r="G430" i="14" s="1"/>
  <c r="G423" i="14"/>
  <c r="G425" i="14" s="1"/>
  <c r="G433" i="14"/>
  <c r="G435" i="14" s="1"/>
  <c r="G355" i="14"/>
  <c r="G356" i="14" s="1"/>
  <c r="F364" i="14"/>
  <c r="G264" i="14"/>
  <c r="G266" i="14" s="1"/>
  <c r="G269" i="14"/>
  <c r="G271" i="14" s="1"/>
  <c r="G259" i="14"/>
  <c r="G261" i="14" s="1"/>
  <c r="G210" i="14"/>
  <c r="G212" i="14" s="1"/>
  <c r="G205" i="14"/>
  <c r="G207" i="14" s="1"/>
  <c r="G215" i="14"/>
  <c r="G217" i="14" s="1"/>
  <c r="G317" i="14"/>
  <c r="G319" i="14" s="1"/>
  <c r="G312" i="14"/>
  <c r="G314" i="14" s="1"/>
  <c r="F365" i="14" l="1"/>
  <c r="I363" i="14"/>
  <c r="F717" i="14"/>
  <c r="I715" i="14"/>
  <c r="D717" i="14"/>
  <c r="I713" i="14"/>
  <c r="D699" i="14"/>
  <c r="I695" i="14"/>
  <c r="G748" i="14"/>
  <c r="I748" i="14"/>
  <c r="G681" i="14"/>
  <c r="I681" i="14"/>
  <c r="F757" i="14"/>
  <c r="I755" i="14"/>
  <c r="E717" i="14"/>
  <c r="I714" i="14"/>
  <c r="E699" i="14"/>
  <c r="I696" i="14"/>
  <c r="I356" i="14"/>
  <c r="N43" i="25"/>
  <c r="I44" i="28"/>
  <c r="H434" i="14"/>
  <c r="I44" i="27"/>
  <c r="H429" i="14"/>
  <c r="I44" i="25"/>
  <c r="H424" i="14"/>
  <c r="H313" i="14"/>
  <c r="H318" i="14"/>
  <c r="H323" i="14"/>
  <c r="H265" i="14"/>
  <c r="H270" i="14"/>
  <c r="H260" i="14"/>
  <c r="H206" i="14"/>
  <c r="H211" i="14"/>
  <c r="H216" i="14"/>
  <c r="N44" i="24"/>
  <c r="F44" i="27"/>
  <c r="F44" i="25"/>
  <c r="F44" i="28"/>
  <c r="H44" i="28"/>
  <c r="H44" i="27"/>
  <c r="H44" i="25"/>
  <c r="G44" i="25"/>
  <c r="G44" i="28"/>
  <c r="G44" i="27"/>
  <c r="G707" i="14"/>
  <c r="G716" i="14"/>
  <c r="G698" i="14"/>
  <c r="G717" i="14" l="1"/>
  <c r="I717" i="14"/>
  <c r="G708" i="14"/>
  <c r="I708" i="14"/>
  <c r="G699" i="14"/>
  <c r="I699" i="14"/>
  <c r="O43" i="25"/>
  <c r="O44" i="24"/>
  <c r="D42" i="26"/>
  <c r="N42" i="26" s="1"/>
  <c r="D41" i="26"/>
  <c r="N41" i="26" s="1"/>
  <c r="O41" i="26" s="1"/>
  <c r="F747" i="14"/>
  <c r="D43" i="26"/>
  <c r="N43" i="26" s="1"/>
  <c r="D355" i="14"/>
  <c r="I352" i="14" s="1"/>
  <c r="D747" i="14"/>
  <c r="E355" i="14"/>
  <c r="E356" i="14" s="1"/>
  <c r="E747" i="14"/>
  <c r="F100" i="14"/>
  <c r="F102" i="14" s="1"/>
  <c r="F355" i="14"/>
  <c r="F356" i="14" s="1"/>
  <c r="D748" i="14" l="1"/>
  <c r="I744" i="14"/>
  <c r="E748" i="14"/>
  <c r="I745" i="14"/>
  <c r="F748" i="14"/>
  <c r="I746" i="14"/>
  <c r="D356" i="14"/>
  <c r="I353" i="14"/>
  <c r="I354" i="14"/>
  <c r="O42" i="26"/>
  <c r="O43" i="26"/>
  <c r="F373" i="14"/>
  <c r="D43" i="27"/>
  <c r="N43" i="27" s="1"/>
  <c r="F765" i="14"/>
  <c r="F374" i="14" l="1"/>
  <c r="I372" i="14"/>
  <c r="F766" i="14"/>
  <c r="I764" i="14"/>
  <c r="O43" i="27"/>
  <c r="G738" i="14"/>
  <c r="E83" i="14"/>
  <c r="E85" i="14" s="1"/>
  <c r="D738" i="14"/>
  <c r="D729" i="14"/>
  <c r="D739" i="14" l="1"/>
  <c r="I735" i="14"/>
  <c r="D730" i="14"/>
  <c r="I726" i="14"/>
  <c r="G739" i="14"/>
  <c r="I739" i="14"/>
  <c r="D42" i="24"/>
  <c r="N42" i="24" s="1"/>
  <c r="E729" i="14"/>
  <c r="D42" i="9"/>
  <c r="E738" i="14"/>
  <c r="D95" i="14"/>
  <c r="E95" i="14"/>
  <c r="E97" i="14" s="1"/>
  <c r="E337" i="14"/>
  <c r="D100" i="14"/>
  <c r="D102" i="14" s="1"/>
  <c r="D346" i="14"/>
  <c r="E100" i="14"/>
  <c r="E102" i="14" s="1"/>
  <c r="E346" i="14"/>
  <c r="E347" i="14" s="1"/>
  <c r="G100" i="14"/>
  <c r="G346" i="14"/>
  <c r="D105" i="14"/>
  <c r="D107" i="14" s="1"/>
  <c r="F105" i="14"/>
  <c r="F107" i="14" s="1"/>
  <c r="E105" i="14"/>
  <c r="E107" i="14" s="1"/>
  <c r="D364" i="14" l="1"/>
  <c r="I361" i="14" s="1"/>
  <c r="D97" i="14"/>
  <c r="H101" i="14"/>
  <c r="G102" i="14"/>
  <c r="D365" i="14"/>
  <c r="G347" i="14"/>
  <c r="I347" i="14"/>
  <c r="D347" i="14"/>
  <c r="I343" i="14"/>
  <c r="I335" i="14"/>
  <c r="E338" i="14"/>
  <c r="E730" i="14"/>
  <c r="I727" i="14"/>
  <c r="E739" i="14"/>
  <c r="I736" i="14"/>
  <c r="I344" i="14"/>
  <c r="O42" i="24"/>
  <c r="D41" i="25"/>
  <c r="N41" i="25" s="1"/>
  <c r="D42" i="25"/>
  <c r="N42" i="25" s="1"/>
  <c r="D41" i="28"/>
  <c r="N41" i="28" s="1"/>
  <c r="D42" i="28"/>
  <c r="N42" i="28" s="1"/>
  <c r="D44" i="27"/>
  <c r="N44" i="27" s="1"/>
  <c r="O44" i="27" s="1"/>
  <c r="D43" i="28"/>
  <c r="N43" i="28" s="1"/>
  <c r="O43" i="28" s="1"/>
  <c r="D44" i="9"/>
  <c r="G729" i="14"/>
  <c r="D373" i="14"/>
  <c r="D41" i="27"/>
  <c r="N41" i="27" s="1"/>
  <c r="E373" i="14"/>
  <c r="D42" i="27"/>
  <c r="N42" i="27" s="1"/>
  <c r="G765" i="14"/>
  <c r="G373" i="14"/>
  <c r="D774" i="14"/>
  <c r="D382" i="14"/>
  <c r="G105" i="14"/>
  <c r="G107" i="14" s="1"/>
  <c r="D765" i="14"/>
  <c r="E765" i="14"/>
  <c r="E364" i="14"/>
  <c r="E756" i="14"/>
  <c r="D756" i="14"/>
  <c r="G337" i="14"/>
  <c r="I338" i="14" s="1"/>
  <c r="E382" i="14"/>
  <c r="G95" i="14"/>
  <c r="G97" i="14" s="1"/>
  <c r="F382" i="14"/>
  <c r="E774" i="14"/>
  <c r="F774" i="14"/>
  <c r="F383" i="14" l="1"/>
  <c r="I381" i="14"/>
  <c r="E383" i="14"/>
  <c r="I380" i="14"/>
  <c r="D383" i="14"/>
  <c r="I379" i="14"/>
  <c r="G338" i="14"/>
  <c r="D374" i="14"/>
  <c r="I370" i="14"/>
  <c r="G374" i="14"/>
  <c r="I374" i="14"/>
  <c r="E374" i="14"/>
  <c r="I371" i="14"/>
  <c r="E365" i="14"/>
  <c r="I362" i="14"/>
  <c r="F775" i="14"/>
  <c r="I773" i="14"/>
  <c r="E775" i="14"/>
  <c r="I772" i="14"/>
  <c r="D775" i="14"/>
  <c r="I771" i="14"/>
  <c r="G766" i="14"/>
  <c r="I766" i="14"/>
  <c r="D757" i="14"/>
  <c r="I753" i="14"/>
  <c r="G730" i="14"/>
  <c r="I730" i="14"/>
  <c r="E757" i="14"/>
  <c r="I754" i="14"/>
  <c r="E766" i="14"/>
  <c r="I763" i="14"/>
  <c r="D766" i="14"/>
  <c r="I762" i="14"/>
  <c r="O42" i="25"/>
  <c r="O41" i="25"/>
  <c r="O41" i="28"/>
  <c r="H96" i="14"/>
  <c r="O42" i="28"/>
  <c r="H106" i="14"/>
  <c r="O42" i="27"/>
  <c r="O41" i="27"/>
  <c r="G756" i="14"/>
  <c r="D44" i="25"/>
  <c r="N44" i="25" s="1"/>
  <c r="D44" i="28"/>
  <c r="N44" i="28" s="1"/>
  <c r="G774" i="14"/>
  <c r="G382" i="14"/>
  <c r="G364" i="14"/>
  <c r="G383" i="14" l="1"/>
  <c r="I383" i="14"/>
  <c r="G365" i="14"/>
  <c r="I365" i="14"/>
  <c r="G775" i="14"/>
  <c r="I775" i="14"/>
  <c r="G757" i="14"/>
  <c r="I757" i="14"/>
  <c r="O44" i="25"/>
  <c r="O44" i="28"/>
  <c r="N19" i="9" l="1"/>
  <c r="N36" i="9"/>
  <c r="N40" i="9"/>
  <c r="N35" i="9"/>
  <c r="N37" i="9"/>
  <c r="N26" i="9"/>
  <c r="N34" i="9"/>
  <c r="N29" i="9"/>
  <c r="N23" i="9"/>
  <c r="N33" i="9"/>
  <c r="N31" i="9"/>
  <c r="N27" i="9"/>
  <c r="N32" i="9"/>
  <c r="N30" i="9"/>
  <c r="N28" i="9"/>
  <c r="N12" i="9"/>
  <c r="N24" i="9"/>
  <c r="N10" i="9"/>
  <c r="N25" i="9"/>
  <c r="N22" i="9"/>
  <c r="N13" i="9"/>
  <c r="N38" i="9"/>
  <c r="N39" i="9"/>
  <c r="N17" i="9"/>
  <c r="N9" i="9" l="1"/>
  <c r="N21" i="9"/>
  <c r="O9" i="9" l="1"/>
  <c r="N20" i="9"/>
  <c r="O10" i="9" l="1"/>
  <c r="N11" i="9"/>
  <c r="N18" i="9"/>
  <c r="N14" i="9"/>
  <c r="O11" i="9" l="1"/>
  <c r="O12" i="9" l="1"/>
  <c r="O13" i="9" l="1"/>
  <c r="O14" i="9" l="1"/>
  <c r="O17" i="9" l="1"/>
  <c r="O18" i="9" l="1"/>
  <c r="O19" i="9" l="1"/>
  <c r="O20" i="9" l="1"/>
  <c r="O21" i="9" l="1"/>
  <c r="O22" i="9" l="1"/>
  <c r="O23" i="9" l="1"/>
  <c r="O24" i="9" l="1"/>
  <c r="O25" i="9" l="1"/>
  <c r="O26" i="9" l="1"/>
  <c r="O27" i="9" l="1"/>
  <c r="O28" i="9" l="1"/>
  <c r="O29" i="9" l="1"/>
  <c r="O30" i="9" l="1"/>
  <c r="O31" i="9" l="1"/>
  <c r="O32" i="9" l="1"/>
  <c r="O33" i="9" l="1"/>
  <c r="O34" i="9" l="1"/>
  <c r="O35" i="9" l="1"/>
  <c r="O36" i="9" l="1"/>
  <c r="O37" i="9" l="1"/>
  <c r="O38" i="9" l="1"/>
  <c r="O39" i="9" l="1"/>
  <c r="O40" i="9" l="1"/>
  <c r="N42" i="9" l="1"/>
  <c r="N43" i="9"/>
  <c r="N41" i="9"/>
  <c r="O43" i="9" l="1"/>
  <c r="O41" i="9"/>
  <c r="O42" i="9"/>
  <c r="N44" i="9"/>
  <c r="O44" i="9" l="1"/>
  <c r="N20" i="24" l="1"/>
  <c r="N20" i="25"/>
  <c r="O20" i="25" l="1"/>
  <c r="O20" i="24"/>
  <c r="N20" i="28"/>
  <c r="N20" i="27"/>
  <c r="O20" i="28" l="1"/>
  <c r="O20" i="27"/>
  <c r="C15" i="28" l="1"/>
  <c r="P15" i="28"/>
  <c r="O15" i="28" s="1"/>
  <c r="P16" i="28" l="1"/>
  <c r="O16" i="28" s="1"/>
  <c r="C16" i="28"/>
</calcChain>
</file>

<file path=xl/sharedStrings.xml><?xml version="1.0" encoding="utf-8"?>
<sst xmlns="http://schemas.openxmlformats.org/spreadsheetml/2006/main" count="8517" uniqueCount="1043">
  <si>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</si>
  <si>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</si>
  <si>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</si>
  <si>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</si>
  <si>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</si>
  <si>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</si>
  <si>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</si>
  <si>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</si>
  <si>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</si>
  <si>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Пром.пр.</t>
  </si>
  <si>
    <t>Хлеб пшеничный</t>
  </si>
  <si>
    <t>Норма по СанПин</t>
  </si>
  <si>
    <t>День</t>
  </si>
  <si>
    <t>Чай с сахаром</t>
  </si>
  <si>
    <t xml:space="preserve">Какао с молоком </t>
  </si>
  <si>
    <t>Литература: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</si>
  <si>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</si>
  <si>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</si>
  <si>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</si>
  <si>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</si>
  <si>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</si>
  <si>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</si>
  <si>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</si>
  <si>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</si>
  <si>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</si>
  <si>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</si>
  <si>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</si>
  <si>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</si>
  <si>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</si>
  <si>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</si>
  <si>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</si>
  <si>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</si>
  <si>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</si>
  <si>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</si>
  <si>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</si>
  <si>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</si>
  <si>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</si>
  <si>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</si>
  <si>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</si>
  <si>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</si>
  <si>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</si>
  <si>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</si>
  <si>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</si>
  <si>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</si>
  <si>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</si>
  <si>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</si>
  <si>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</si>
  <si>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</si>
  <si>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</si>
  <si>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</si>
  <si>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</si>
  <si>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</si>
  <si>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</si>
  <si>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</si>
  <si>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</si>
  <si>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</si>
  <si>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</si>
  <si>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</si>
  <si>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</si>
  <si>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</si>
  <si>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</si>
  <si>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</si>
  <si>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</si>
  <si>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>кабачек</t>
  </si>
  <si>
    <t xml:space="preserve">творог </t>
  </si>
  <si>
    <t>печень</t>
  </si>
  <si>
    <t xml:space="preserve">макароны </t>
  </si>
  <si>
    <t xml:space="preserve">сметана </t>
  </si>
  <si>
    <t>морковь</t>
  </si>
  <si>
    <t>горох</t>
  </si>
  <si>
    <t>фрукты</t>
  </si>
  <si>
    <t>манка</t>
  </si>
  <si>
    <t>овсянка</t>
  </si>
  <si>
    <t>перловка</t>
  </si>
  <si>
    <t>свекла</t>
  </si>
  <si>
    <t>пшено</t>
  </si>
  <si>
    <t>пшеничка</t>
  </si>
  <si>
    <t xml:space="preserve">дрожжи 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</si>
  <si>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</si>
  <si>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</si>
  <si>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</si>
  <si>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</si>
  <si>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</si>
  <si>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</si>
  <si>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</si>
  <si>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</si>
  <si>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смесь сух-в</t>
  </si>
  <si>
    <t>лук репчатый</t>
  </si>
  <si>
    <t>сахар песок</t>
  </si>
  <si>
    <t>м/растительное</t>
  </si>
  <si>
    <t>чай с сахаром</t>
  </si>
  <si>
    <t>творог</t>
  </si>
  <si>
    <t xml:space="preserve">чай </t>
  </si>
  <si>
    <t>сметана</t>
  </si>
  <si>
    <t xml:space="preserve">морковь       </t>
  </si>
  <si>
    <t>соус</t>
  </si>
  <si>
    <t>томат пюре</t>
  </si>
  <si>
    <t>крупа рисовая</t>
  </si>
  <si>
    <t>сухарь панирован.</t>
  </si>
  <si>
    <t>капуста б/кач</t>
  </si>
  <si>
    <t>сырьё</t>
  </si>
  <si>
    <t xml:space="preserve">брутто </t>
  </si>
  <si>
    <t>нетто</t>
  </si>
  <si>
    <t>филе</t>
  </si>
  <si>
    <t>сухофрукты</t>
  </si>
  <si>
    <t>макароны</t>
  </si>
  <si>
    <t xml:space="preserve">Итого за день по СанПиН  </t>
  </si>
  <si>
    <t>Кофейный напиток</t>
  </si>
  <si>
    <t>по</t>
  </si>
  <si>
    <t>лук репч.</t>
  </si>
  <si>
    <t>Ответственный за разработку меню инженер-технолог       ___________________________________________</t>
  </si>
  <si>
    <t>/Ткаченко А.Н./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</si>
  <si>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</si>
  <si>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</si>
  <si>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</si>
  <si>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</si>
  <si>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</si>
  <si>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</si>
  <si>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</si>
  <si>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1-й день</t>
  </si>
  <si>
    <t xml:space="preserve">   чай с сахаром</t>
  </si>
  <si>
    <t>минтай б/г</t>
  </si>
  <si>
    <t>Сок фруктовый (яблочный)</t>
  </si>
  <si>
    <t xml:space="preserve">О Б Е Д </t>
  </si>
  <si>
    <t>Какао с молоком</t>
  </si>
  <si>
    <t>капуста свеж.</t>
  </si>
  <si>
    <t xml:space="preserve">огурец солёный </t>
  </si>
  <si>
    <t>огурец свежий</t>
  </si>
  <si>
    <t>капуста квашен.</t>
  </si>
  <si>
    <t>помидор св.</t>
  </si>
  <si>
    <t>зелень св.</t>
  </si>
  <si>
    <t>яйцо в гр.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</si>
  <si>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</si>
  <si>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</si>
  <si>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</si>
  <si>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</si>
  <si>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</si>
  <si>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</si>
  <si>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</si>
  <si>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кисломолочка</t>
  </si>
  <si>
    <t>кондитерка</t>
  </si>
  <si>
    <t>капуста св.</t>
  </si>
  <si>
    <t>возрастная категория: 7-11 лет</t>
  </si>
  <si>
    <t>2 - я   неделя</t>
  </si>
  <si>
    <t>1 - я   неделя</t>
  </si>
  <si>
    <t>яйца шт./ гр.</t>
  </si>
  <si>
    <t>крахмал</t>
  </si>
  <si>
    <t>Среднее за 10 дней (фактически)</t>
  </si>
  <si>
    <t>сыр костромской</t>
  </si>
  <si>
    <t>Шницель рыбный</t>
  </si>
  <si>
    <t xml:space="preserve"> зелень</t>
  </si>
  <si>
    <t>Жаркое по - дормашнему</t>
  </si>
  <si>
    <t>свинина</t>
  </si>
  <si>
    <t xml:space="preserve">    Суп из овощей </t>
  </si>
  <si>
    <t xml:space="preserve">Суп из овощей </t>
  </si>
  <si>
    <t xml:space="preserve"> "УТВЕРЖДАЮ"</t>
  </si>
  <si>
    <t xml:space="preserve">   Директор ООО  "Торговый дом Кубань"</t>
  </si>
  <si>
    <t xml:space="preserve">      Возрастная категория:      с   7  до 11 лет</t>
  </si>
  <si>
    <t>З А В Т Р А К</t>
  </si>
  <si>
    <t>ячневая</t>
  </si>
  <si>
    <t>перец сладкий</t>
  </si>
  <si>
    <t>Компот из смеси сухофруктов</t>
  </si>
  <si>
    <t>лук репчат.</t>
  </si>
  <si>
    <t>лавр./лист</t>
  </si>
  <si>
    <t>яйца шт./гр.</t>
  </si>
  <si>
    <t>мука пшен.</t>
  </si>
  <si>
    <t>лавр. / лист</t>
  </si>
  <si>
    <t>итого Специи</t>
  </si>
  <si>
    <t xml:space="preserve">Компот из смеси </t>
  </si>
  <si>
    <t xml:space="preserve">лук репчат.      </t>
  </si>
  <si>
    <t>горошек зелёный</t>
  </si>
  <si>
    <t xml:space="preserve">картофель  </t>
  </si>
  <si>
    <t xml:space="preserve">лук репчат.        </t>
  </si>
  <si>
    <t xml:space="preserve">картофель    </t>
  </si>
  <si>
    <t>яйцо шт. / гр.</t>
  </si>
  <si>
    <t>А.Л.Жваков</t>
  </si>
  <si>
    <t xml:space="preserve">                            ДЕСЯТИДНЕВНОЕ МЕНЮ ПРИГОТОВЛЯЕМЫХ БЛЮД </t>
  </si>
  <si>
    <t xml:space="preserve">                             ДЛЯ  УЧАЩИХСЯ    В   ОБЩЕОБРАЗОВАТЕЛЬНОМ   УЧРЕЖДЕНИЕ</t>
  </si>
  <si>
    <t xml:space="preserve">                               Возрастная категория:      с   7  до 11 лет</t>
  </si>
  <si>
    <t>меню разработано согласно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</si>
  <si>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</si>
  <si>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</si>
  <si>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</si>
  <si>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</si>
  <si>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</si>
  <si>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</si>
  <si>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</si>
  <si>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</si>
  <si>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</si>
  <si>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</si>
  <si>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</si>
  <si>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</si>
  <si>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ценность</t>
  </si>
  <si>
    <t>Тех.Карты</t>
  </si>
  <si>
    <t>неделя</t>
  </si>
  <si>
    <t>1 -я</t>
  </si>
  <si>
    <t>1 -й</t>
  </si>
  <si>
    <t>итого за обед</t>
  </si>
  <si>
    <t>2 -й</t>
  </si>
  <si>
    <t>3 -й</t>
  </si>
  <si>
    <t>4 -й</t>
  </si>
  <si>
    <t>5 -й</t>
  </si>
  <si>
    <t>6 -й</t>
  </si>
  <si>
    <t>7 -й</t>
  </si>
  <si>
    <t>8 -й</t>
  </si>
  <si>
    <t>10 -й</t>
  </si>
  <si>
    <t>Отклонение от</t>
  </si>
  <si>
    <t>в %</t>
  </si>
  <si>
    <t>( + / - )</t>
  </si>
  <si>
    <t xml:space="preserve">                            ДЛЯ  УЧАЩИХСЯ  В ОБЩЕОБРАЗОВАТЕЛЬНОМ УЧРЕЖДЕНИЕ</t>
  </si>
  <si>
    <t xml:space="preserve">   Возрастная категория:      с   7  до 11 лет</t>
  </si>
  <si>
    <t>итого за завтрак</t>
  </si>
  <si>
    <t>З А В Т Р А К И   И  О Б Е Д Ы</t>
  </si>
  <si>
    <t xml:space="preserve">Россия Краснодарский край </t>
  </si>
  <si>
    <t>продукции</t>
  </si>
  <si>
    <t>п/п</t>
  </si>
  <si>
    <t>пищевой продукции</t>
  </si>
  <si>
    <t>г (нетто)</t>
  </si>
  <si>
    <t xml:space="preserve">хлеб ржаной </t>
  </si>
  <si>
    <t>фрукты  свежие</t>
  </si>
  <si>
    <t>молоко (м. д. ж. 2,5% 3,2%)</t>
  </si>
  <si>
    <t>кисломолоч.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</si>
  <si>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</si>
  <si>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</si>
  <si>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</si>
  <si>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</si>
  <si>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</si>
  <si>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возрастная категория 7-11 лет</t>
  </si>
  <si>
    <t>меню   10 - тидневка</t>
  </si>
  <si>
    <t xml:space="preserve">     г,  на одного человека</t>
  </si>
  <si>
    <t>среднем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</si>
  <si>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</si>
  <si>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</si>
  <si>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</si>
  <si>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</si>
  <si>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</si>
  <si>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Возрастная категория:   7 - 11  лет</t>
  </si>
  <si>
    <t xml:space="preserve">масло порциями </t>
  </si>
  <si>
    <t>бедро птицы</t>
  </si>
  <si>
    <t>О С Е Н Ь    2022 - ___ г.г.</t>
  </si>
  <si>
    <t xml:space="preserve"> сухофруктов</t>
  </si>
  <si>
    <t xml:space="preserve">               10 - ТИДНЕВНАЯ  М Е Н Ю  -  Р А С К Л А Д К А    ДЛЯ ПИТАНИЯ ДЕТЕЙ  ШКОЛЬНЫХ </t>
  </si>
  <si>
    <t xml:space="preserve">   1 - я неделя</t>
  </si>
  <si>
    <t xml:space="preserve">                                            Россия   Краснодарский край </t>
  </si>
  <si>
    <t>7 - 11 л</t>
  </si>
  <si>
    <t>П О Л Д Н И К</t>
  </si>
  <si>
    <t>Кефир  (м. д. ж. 2,5% )</t>
  </si>
  <si>
    <t>яблоко</t>
  </si>
  <si>
    <t>каша вязкая ( ячневая )</t>
  </si>
  <si>
    <t xml:space="preserve">каша  вязкая ячневая </t>
  </si>
  <si>
    <t>Кофейный напиток с молоком</t>
  </si>
  <si>
    <t>с молоком</t>
  </si>
  <si>
    <t xml:space="preserve">                             ШКОЛЬНЫХ   З А В Т Р А К О В    -    О Б Е Д  О В    И 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</si>
  <si>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трёхразовый      с               по</t>
    </r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</si>
  <si>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качестве горячих</t>
    </r>
  </si>
  <si>
    <t>КОМПАНОВКА  10- ТИДНЕВНОЕ ЦИКЛИЧНОЕ МЕНЮ ШКОЛЬНЫХ    З А В Т Р А К О В  - О Б Е Д О В - П О Л Д Н И К О В</t>
  </si>
  <si>
    <t>итого за полдник</t>
  </si>
  <si>
    <t>ВСЕГО: за  завтрак  -   обед - полдник</t>
  </si>
  <si>
    <t xml:space="preserve">                                                  З А В Т Р А К О В  -  О Б Е Д О В   - П О Л Д Н И К О В</t>
  </si>
  <si>
    <t xml:space="preserve">                                       10 - ТИДНЕВНОЕ  МЕНЮ ПРИГОТОВЛЯЕМЫХ БЛЮД ШКОЛЬНЫХ    </t>
  </si>
  <si>
    <t>Среднее за 5 дней (фактически)</t>
  </si>
  <si>
    <t xml:space="preserve">меню завтраки - обеды-полдники  10-тидневка </t>
  </si>
  <si>
    <t>50 / 50</t>
  </si>
  <si>
    <t>Бутерброд с сыром</t>
  </si>
  <si>
    <t xml:space="preserve">меню завтраки - обеды - полдники  10-тидневка </t>
  </si>
  <si>
    <t>крупа перловая</t>
  </si>
  <si>
    <t>сухарь пан</t>
  </si>
  <si>
    <t>90/20</t>
  </si>
  <si>
    <t>90 / 20</t>
  </si>
  <si>
    <t>80 / 20</t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</si>
  <si>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П О Л Д Н И К О В  10%   (всего  70 % )</t>
    </r>
  </si>
  <si>
    <t>птица</t>
  </si>
  <si>
    <t>бедро</t>
  </si>
  <si>
    <t>говяд</t>
  </si>
  <si>
    <r>
      <t xml:space="preserve"> </t>
    </r>
    <r>
      <rPr>
        <b/>
        <sz val="9"/>
        <rFont val="Arial Cyr"/>
        <charset val="204"/>
      </rPr>
      <t xml:space="preserve"> З А В Т Р А К  О В    25 %    </t>
    </r>
  </si>
  <si>
    <r>
      <t xml:space="preserve"> </t>
    </r>
    <r>
      <rPr>
        <b/>
        <sz val="9"/>
        <rFont val="Arial Cyr"/>
        <charset val="204"/>
      </rPr>
      <t xml:space="preserve">     О  Б Е Д  О В   35 %    </t>
    </r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</si>
  <si>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</t>
    </r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</si>
  <si>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двухразовый      с               по</t>
    </r>
  </si>
  <si>
    <t>Запеканка  из творога с</t>
  </si>
  <si>
    <t>0,135 шт.</t>
  </si>
  <si>
    <t>масло порциями</t>
  </si>
  <si>
    <t>м/сливоч</t>
  </si>
  <si>
    <t xml:space="preserve">  3 - й   день</t>
  </si>
  <si>
    <t xml:space="preserve">  5 - й   день</t>
  </si>
  <si>
    <t>6- й   день</t>
  </si>
  <si>
    <t>Компот из смеси  сухофруктов</t>
  </si>
  <si>
    <t>лимон /кислота</t>
  </si>
  <si>
    <t xml:space="preserve">  7 - й день</t>
  </si>
  <si>
    <t>какао-порош</t>
  </si>
  <si>
    <t>Жаркое по - домашнему</t>
  </si>
  <si>
    <t xml:space="preserve">  10- й день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</si>
  <si>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одноразовый      с               по</t>
    </r>
  </si>
  <si>
    <t xml:space="preserve">      О  Б Е Д  О В   35 %    И  П О Л Д Н И К О В  10 %</t>
  </si>
  <si>
    <t>режим питания: двухразовый      с               по</t>
  </si>
  <si>
    <t xml:space="preserve">           П О Л Д Н И К О В           10 %    </t>
  </si>
  <si>
    <t>Биточек рисовый</t>
  </si>
  <si>
    <t>крупа манная</t>
  </si>
  <si>
    <t>яблоко св.</t>
  </si>
  <si>
    <t>кукуруза конс</t>
  </si>
  <si>
    <t>м/сливочн</t>
  </si>
  <si>
    <t xml:space="preserve">морковь </t>
  </si>
  <si>
    <t>П О Л Д Н И К И</t>
  </si>
  <si>
    <t xml:space="preserve"> О Б Е Д Ы  И  П О Л Д Н И К И</t>
  </si>
  <si>
    <t>ЗАВТРАКИ  -  ОБЕДЫ  И  ПОЛДНИКИ</t>
  </si>
  <si>
    <t>Среднее за 5 дней   (фактически)</t>
  </si>
  <si>
    <t xml:space="preserve">З А В Т Р А К И   </t>
  </si>
  <si>
    <t>О Б Е Д Ы</t>
  </si>
  <si>
    <t xml:space="preserve">меню завтраки   10-тидневка </t>
  </si>
  <si>
    <t xml:space="preserve">меню  обеды  10-тидневка </t>
  </si>
  <si>
    <t xml:space="preserve">меню -полдники  10-тидневка </t>
  </si>
  <si>
    <t xml:space="preserve">меню завтраки - обеды   10-тидневка </t>
  </si>
  <si>
    <t xml:space="preserve">меню обеды-полдники  10-тидневка </t>
  </si>
  <si>
    <t xml:space="preserve">                    1 - я неделя</t>
  </si>
  <si>
    <t>ЕДИНОЕ</t>
  </si>
  <si>
    <t xml:space="preserve">ВСЕГО: за  ОБЕД   И ПОЛДНИК </t>
  </si>
  <si>
    <t>ВСЕГО: за  ЗАВТРАК - ОБЕД</t>
  </si>
  <si>
    <t>отклонение</t>
  </si>
  <si>
    <t xml:space="preserve">  1 -я - 2-я неделя</t>
  </si>
  <si>
    <t xml:space="preserve">                    2 - я неделя</t>
  </si>
  <si>
    <t>ТТК</t>
  </si>
  <si>
    <t>2 -я</t>
  </si>
  <si>
    <t>СЫРЬЕ</t>
  </si>
  <si>
    <t>Фрукты свежие (банан)</t>
  </si>
  <si>
    <t>Сок фруктовый (персиковый)</t>
  </si>
  <si>
    <t>Фрукты  свежие (апельсин)</t>
  </si>
  <si>
    <t>апельсин</t>
  </si>
  <si>
    <t>лимон</t>
  </si>
  <si>
    <t>Сок фруктовый (абрикосовый)</t>
  </si>
  <si>
    <t>Кофейный напиток с</t>
  </si>
  <si>
    <t>молоком</t>
  </si>
  <si>
    <t xml:space="preserve">                      К       ДЕСЯТИДНЕВНОМУ  МЕНЮ ПРИГОТОВЛЯЕМЫХ БЛЮД </t>
  </si>
  <si>
    <t xml:space="preserve">              ШКОЛЬНЫХ   З А В Т Р А К О В    -    О Б Е Д  О В    И    П О Л Д Н И К О В</t>
  </si>
  <si>
    <t>ПРИЛОЖЕНИЕ К МЕНЮ</t>
  </si>
  <si>
    <t xml:space="preserve">  Витамины  ( мг./сут. )</t>
  </si>
  <si>
    <t>Минерал. в-ва (мг)</t>
  </si>
  <si>
    <t xml:space="preserve">р-р </t>
  </si>
  <si>
    <t>С</t>
  </si>
  <si>
    <t>В1</t>
  </si>
  <si>
    <t>В2</t>
  </si>
  <si>
    <t>A</t>
  </si>
  <si>
    <t>Ca</t>
  </si>
  <si>
    <t>P</t>
  </si>
  <si>
    <t>Mg</t>
  </si>
  <si>
    <t>Fe</t>
  </si>
  <si>
    <t>г.изд.</t>
  </si>
  <si>
    <t>кальций</t>
  </si>
  <si>
    <t>фосфор</t>
  </si>
  <si>
    <t>магний</t>
  </si>
  <si>
    <t>железо</t>
  </si>
  <si>
    <t xml:space="preserve">  ВСЕГО: за  завтрак  -   обед - полдник</t>
  </si>
  <si>
    <t>12- 18 л</t>
  </si>
  <si>
    <t xml:space="preserve">    ВСЕГО: за  завтрак  -   обед - полдник</t>
  </si>
  <si>
    <t xml:space="preserve">      Возрастная категория:    7 -    11 лет  </t>
  </si>
  <si>
    <t>завтрак-обед-полдник</t>
  </si>
  <si>
    <t xml:space="preserve">      Возрастная категория:     7 -  11 лет  </t>
  </si>
  <si>
    <t xml:space="preserve">  Возрастная категория:  7 -   11  лет </t>
  </si>
  <si>
    <t xml:space="preserve">                               Возрастная категория:         7  -  11   лет</t>
  </si>
  <si>
    <t>№ сб.</t>
  </si>
  <si>
    <t>отклонение от нормы</t>
  </si>
  <si>
    <t>год. изд.</t>
  </si>
  <si>
    <t>Сб. р-р /</t>
  </si>
  <si>
    <t>ДЛЯ  УЧАЩИХСЯ  В ОБЩЕОБРАЗОВАТЕЛЬНОМ УЧРЕЖДЕНИЕ</t>
  </si>
  <si>
    <t xml:space="preserve"> 1   -   2-я   неделя</t>
  </si>
  <si>
    <t>7- 11 л</t>
  </si>
  <si>
    <t>ТК</t>
  </si>
  <si>
    <t>яйца шт/гр.</t>
  </si>
  <si>
    <t>0,025шт.</t>
  </si>
  <si>
    <t xml:space="preserve">№ </t>
  </si>
  <si>
    <t>(консервированный)</t>
  </si>
  <si>
    <t>Горошек зелёный (консервированный)</t>
  </si>
  <si>
    <t>Икра морковная</t>
  </si>
  <si>
    <t>54-12з/22</t>
  </si>
  <si>
    <t>саха -песок</t>
  </si>
  <si>
    <t>кислота лимон</t>
  </si>
  <si>
    <t>Икра свекольная</t>
  </si>
  <si>
    <t>Икра секольная</t>
  </si>
  <si>
    <t xml:space="preserve"> веществава (мг)</t>
  </si>
  <si>
    <t xml:space="preserve">Минеральные </t>
  </si>
  <si>
    <t>Д Е Н Ь   1 - й</t>
  </si>
  <si>
    <t xml:space="preserve">  2 - я неделя</t>
  </si>
  <si>
    <t>Д Е Н Ь  2 - й</t>
  </si>
  <si>
    <t>Д Е Н Ь   3 - й</t>
  </si>
  <si>
    <t>З А В Т Р А К О В  -  О Б Е Д О В   - П О Л Д Н И К О В</t>
  </si>
  <si>
    <t>54-20з/22</t>
  </si>
  <si>
    <t>54-15з/22</t>
  </si>
  <si>
    <t>сыр твёрдых сортов в нарезке</t>
  </si>
  <si>
    <t>54-1з/22</t>
  </si>
  <si>
    <t xml:space="preserve">сыр твёрдых </t>
  </si>
  <si>
    <t>сортов в нарезке</t>
  </si>
  <si>
    <t>сыр полутвёрдый</t>
  </si>
  <si>
    <t>54-2гн/22</t>
  </si>
  <si>
    <t>54-1хн/22</t>
  </si>
  <si>
    <t>репа</t>
  </si>
  <si>
    <t>горошек конс</t>
  </si>
  <si>
    <t xml:space="preserve"> дней</t>
  </si>
  <si>
    <t xml:space="preserve">норма </t>
  </si>
  <si>
    <t>СанПиН</t>
  </si>
  <si>
    <t>суточная</t>
  </si>
  <si>
    <t>ИТОГО ЗА ЗАВТРАК</t>
  </si>
  <si>
    <t>ИТОГО ЗА ОБЕД</t>
  </si>
  <si>
    <t>ИТОГО ЗА ПОЛДНИК</t>
  </si>
  <si>
    <r>
      <t xml:space="preserve">Компановка сырья по БРУТТО (продукт без очистки ):,    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 продукт после очистки)</t>
    </r>
  </si>
  <si>
    <t xml:space="preserve">       З А В Т Р А К</t>
  </si>
  <si>
    <t xml:space="preserve">         О Б Е Д</t>
  </si>
  <si>
    <t xml:space="preserve">     П О Л Д Н И К </t>
  </si>
  <si>
    <t xml:space="preserve">   ЗАВТРАК - ОБЕД</t>
  </si>
  <si>
    <t xml:space="preserve">   ОБЕД - ПОЛДНИК</t>
  </si>
  <si>
    <t>зелень сушёная</t>
  </si>
  <si>
    <t xml:space="preserve">   ЗАВТРАК -  ОБЕД</t>
  </si>
  <si>
    <t>ОБЕД - ПОЛДНИК</t>
  </si>
  <si>
    <t>ИТОГО ОБЩИЙ  РАСХОД  СЫРЬЯ</t>
  </si>
  <si>
    <t xml:space="preserve"> ЗАВТРАК -ОБЕД- ПОЛДНИК</t>
  </si>
  <si>
    <t>ИТОГО крупа</t>
  </si>
  <si>
    <t>ФРУКТЫ</t>
  </si>
  <si>
    <t>ЯБЛОКО</t>
  </si>
  <si>
    <t>БАНАН</t>
  </si>
  <si>
    <t>АПЕЛЬСИН</t>
  </si>
  <si>
    <t>ЛИМОН</t>
  </si>
  <si>
    <t>ИТОГО  ФРУКТЫ</t>
  </si>
  <si>
    <t>ИТОГО  мяса</t>
  </si>
  <si>
    <t>ИТОГО  птица</t>
  </si>
  <si>
    <t>ИТОГО круп</t>
  </si>
  <si>
    <t>ГОВЯДИНА</t>
  </si>
  <si>
    <t>СВИНИНА</t>
  </si>
  <si>
    <t>ИТОГО МЯСО</t>
  </si>
  <si>
    <t>ИТОГО ПТИЦА</t>
  </si>
  <si>
    <t>Хлеб ржаной</t>
  </si>
  <si>
    <t>СУХОФРУКТЫ смесь</t>
  </si>
  <si>
    <t>сухофр/яблоки</t>
  </si>
  <si>
    <t>изюм</t>
  </si>
  <si>
    <t>ИТОГО  сухофрукт</t>
  </si>
  <si>
    <t>редька</t>
  </si>
  <si>
    <t>помидор солён.</t>
  </si>
  <si>
    <t>репка</t>
  </si>
  <si>
    <t xml:space="preserve"> горошек конс.</t>
  </si>
  <si>
    <t>КРУПЫ</t>
  </si>
  <si>
    <t xml:space="preserve"> ячневая</t>
  </si>
  <si>
    <t>рисовая</t>
  </si>
  <si>
    <t xml:space="preserve"> ПТИЦА</t>
  </si>
  <si>
    <t xml:space="preserve">соотношения яйца в скорлупе средняя масса брутто 46 гр. потери на скорлупу 9,1%, и стёк 3,4%; итого потери 12,5 % </t>
  </si>
  <si>
    <t>чистый вес яйца к массе нетто без скорлупы 40 гр.</t>
  </si>
  <si>
    <t>яйцо в граммах</t>
  </si>
  <si>
    <t>чай.чёрный</t>
  </si>
  <si>
    <t>соль пищ. йодир.</t>
  </si>
  <si>
    <t>Крахмал карт.</t>
  </si>
  <si>
    <t xml:space="preserve">сыр </t>
  </si>
  <si>
    <t>специи зелень сушёная</t>
  </si>
  <si>
    <t>2-й день</t>
  </si>
  <si>
    <t xml:space="preserve">Возрастная категория:   7 - 11 лет </t>
  </si>
  <si>
    <t>3-й день</t>
  </si>
  <si>
    <t>230/21</t>
  </si>
  <si>
    <t>Сб. р-р.</t>
  </si>
  <si>
    <t xml:space="preserve"> № /год. изд.</t>
  </si>
  <si>
    <t>70 / 17</t>
  </si>
  <si>
    <t>347/21</t>
  </si>
  <si>
    <t>специи (зелень сушёная)</t>
  </si>
  <si>
    <t>10-й день</t>
  </si>
  <si>
    <t>236/21</t>
  </si>
  <si>
    <t xml:space="preserve">Каша рисовая молочная </t>
  </si>
  <si>
    <t>жидкая</t>
  </si>
  <si>
    <t>ваниль</t>
  </si>
  <si>
    <t>223/17</t>
  </si>
  <si>
    <t>501/21</t>
  </si>
  <si>
    <t>150 / 21</t>
  </si>
  <si>
    <t>110/40</t>
  </si>
  <si>
    <t>136/17</t>
  </si>
  <si>
    <t>ккал</t>
  </si>
  <si>
    <t>2023 -___г.г.</t>
  </si>
  <si>
    <t>2023 г.</t>
  </si>
  <si>
    <t>ТК  /  ТТК</t>
  </si>
  <si>
    <t xml:space="preserve"> ПЕРИОД:     ЗИМА - ВЕСНА</t>
  </si>
  <si>
    <t xml:space="preserve">                                    отклонение от нормы  + / -  % </t>
  </si>
  <si>
    <t xml:space="preserve">     10 - ТИДНЕВНОЕ  МЕНЮ  ПРИГОТОВЛЯЕМЫХ  БЛЮД ШКОЛЬНЫХ    З А В Т Р А К О В - О Б Е Д О В - П О Л Д Н И К О В</t>
  </si>
  <si>
    <t>З И М А  -  В Е С Н А   2023 - ___ г.г.</t>
  </si>
  <si>
    <t xml:space="preserve">  Суточная потребность   по СанПиН  </t>
  </si>
  <si>
    <t>отклонение от нормы    (  +  / -  )    %</t>
  </si>
  <si>
    <t>10 / 30</t>
  </si>
  <si>
    <t>Печень по-строгановски</t>
  </si>
  <si>
    <t>Сборник рецептур блюд и типовых меню для организации питания детей</t>
  </si>
  <si>
    <t xml:space="preserve">образовательных организациях и организациях отдыха детей и их оздоровления   (от 7 до 18 лет) </t>
  </si>
  <si>
    <t xml:space="preserve"> ФБУН "НИИ" Роспотребнадзора И.И.Новикова разработчик (протокол №3 от 19.05.2022 г.)</t>
  </si>
  <si>
    <t>Единый сборник технологических нормативов, рецептур блюд и кулинарных изделий</t>
  </si>
  <si>
    <t xml:space="preserve"> / сост.А.Я.Перевалов.  Н.В.Тапешкина.-Изд-е 4-е доп.и испр..-Пермь, 2021.-410с.</t>
  </si>
  <si>
    <t>82 /21</t>
  </si>
  <si>
    <t>82 / 21</t>
  </si>
  <si>
    <t>236 / 21</t>
  </si>
  <si>
    <t>54-1з /22г</t>
  </si>
  <si>
    <t>Плоды свежие (яблоко)</t>
  </si>
  <si>
    <t>494 / 21</t>
  </si>
  <si>
    <t>соки, напитки фруктовые.</t>
  </si>
  <si>
    <t>239/ 17</t>
  </si>
  <si>
    <t>мука пш. в/с</t>
  </si>
  <si>
    <t>томат -пюре</t>
  </si>
  <si>
    <t>239/17</t>
  </si>
  <si>
    <t>икра кабачк конс</t>
  </si>
  <si>
    <t>Рагу с птицей</t>
  </si>
  <si>
    <t>томатное пюре</t>
  </si>
  <si>
    <t>лим./кислота</t>
  </si>
  <si>
    <t>шиповник</t>
  </si>
  <si>
    <t>54-23гн/22</t>
  </si>
  <si>
    <t>горошек зел.</t>
  </si>
  <si>
    <t>110 / 40</t>
  </si>
  <si>
    <t>235/17</t>
  </si>
  <si>
    <t>501/ 21</t>
  </si>
  <si>
    <t>Картофель запечённый в</t>
  </si>
  <si>
    <t>сметанном соусе</t>
  </si>
  <si>
    <t>181/21</t>
  </si>
  <si>
    <t>136/ 17</t>
  </si>
  <si>
    <t xml:space="preserve">натуральный </t>
  </si>
  <si>
    <t xml:space="preserve">Шницель рыбный натуральный </t>
  </si>
  <si>
    <t>181 / 21</t>
  </si>
  <si>
    <t>Икра кабачковая (пром. производства)</t>
  </si>
  <si>
    <r>
      <rPr>
        <sz val="7"/>
        <rFont val="Arial Cyr"/>
        <charset val="204"/>
      </rPr>
      <t>Кондитерские изд</t>
    </r>
    <r>
      <rPr>
        <sz val="8"/>
        <rFont val="Arial Cyr"/>
        <family val="2"/>
        <charset val="204"/>
      </rPr>
      <t>. (Печенье )</t>
    </r>
  </si>
  <si>
    <t>150/21</t>
  </si>
  <si>
    <t>Икра кабачковая</t>
  </si>
  <si>
    <t>(промышленного производства</t>
  </si>
  <si>
    <t>(пром. Производства )</t>
  </si>
  <si>
    <t>149 / 21</t>
  </si>
  <si>
    <t>Сок (абрикосовый)</t>
  </si>
  <si>
    <t xml:space="preserve">Тефтели рыбные </t>
  </si>
  <si>
    <t xml:space="preserve">Плов </t>
  </si>
  <si>
    <t>265 / 17</t>
  </si>
  <si>
    <t>лавр/лист</t>
  </si>
  <si>
    <t>и витаминами</t>
  </si>
  <si>
    <t>54-3гн/22</t>
  </si>
  <si>
    <t>чай с лимоном и сахаром</t>
  </si>
  <si>
    <r>
      <t xml:space="preserve">Кондитерские изделия </t>
    </r>
    <r>
      <rPr>
        <sz val="8"/>
        <rFont val="Arial Cyr"/>
        <family val="2"/>
        <charset val="204"/>
      </rPr>
      <t>( Печенье )</t>
    </r>
  </si>
  <si>
    <t>Каша манная молочная жидкая</t>
  </si>
  <si>
    <t xml:space="preserve">Каша манная молочная </t>
  </si>
  <si>
    <t xml:space="preserve">Печенье </t>
  </si>
  <si>
    <r>
      <t>Кондитерские изд</t>
    </r>
    <r>
      <rPr>
        <b/>
        <sz val="9"/>
        <rFont val="Arial Cyr"/>
        <family val="2"/>
        <charset val="204"/>
      </rPr>
      <t>елия</t>
    </r>
  </si>
  <si>
    <t>494 /21</t>
  </si>
  <si>
    <t>Компот из плодов или</t>
  </si>
  <si>
    <t>ягод сушёных</t>
  </si>
  <si>
    <t xml:space="preserve"> ягод сушеных</t>
  </si>
  <si>
    <t>яблоки сушёные</t>
  </si>
  <si>
    <t xml:space="preserve">Компот из плодов или ягод сушёных </t>
  </si>
  <si>
    <t>Овощи натуральные</t>
  </si>
  <si>
    <t>солёные  (помидор )</t>
  </si>
  <si>
    <t>Каша  рисовая молочная жидкая</t>
  </si>
  <si>
    <t xml:space="preserve"> жидкая</t>
  </si>
  <si>
    <t>джемом</t>
  </si>
  <si>
    <t>135 / 25</t>
  </si>
  <si>
    <t>джем абрикосовый</t>
  </si>
  <si>
    <t xml:space="preserve">  Бигус</t>
  </si>
  <si>
    <t>329/21</t>
  </si>
  <si>
    <t>джем абрикос</t>
  </si>
  <si>
    <t xml:space="preserve">  /  Бигус</t>
  </si>
  <si>
    <t>210 / 17</t>
  </si>
  <si>
    <t xml:space="preserve">  / Бигус</t>
  </si>
  <si>
    <t>259/17</t>
  </si>
  <si>
    <t>соус: сметана</t>
  </si>
  <si>
    <t xml:space="preserve">    Тефтели рыбные </t>
  </si>
  <si>
    <t xml:space="preserve"> / овощи припущенные</t>
  </si>
  <si>
    <t>смесь сухофруктов</t>
  </si>
  <si>
    <t>Компот из смеси</t>
  </si>
  <si>
    <t>сухофруктов</t>
  </si>
  <si>
    <t>495 /21</t>
  </si>
  <si>
    <t>495 / 21</t>
  </si>
  <si>
    <t>501 / 21</t>
  </si>
  <si>
    <t>501 /21</t>
  </si>
  <si>
    <t>Тефтели рыбные</t>
  </si>
  <si>
    <t>223 /17</t>
  </si>
  <si>
    <t>Плоды  свежие (апельсин )</t>
  </si>
  <si>
    <t>ЗИМА - ВЕСНА    2023 -  __  г.г.</t>
  </si>
  <si>
    <t xml:space="preserve"> З А В Т Р А К О В   -   О Б Е Д О В  -  П О Л Д Н И К О В</t>
  </si>
  <si>
    <t>Суп картофельный</t>
  </si>
  <si>
    <t>113 /21</t>
  </si>
  <si>
    <t>корень петрушки</t>
  </si>
  <si>
    <t>вода питьевая</t>
  </si>
  <si>
    <t>с бобовыми</t>
  </si>
  <si>
    <t>солёные  (огурец )</t>
  </si>
  <si>
    <t>373/21</t>
  </si>
  <si>
    <t>Котлеты "Нежные"</t>
  </si>
  <si>
    <t>сухарь панир.</t>
  </si>
  <si>
    <t>яйца шт./гр</t>
  </si>
  <si>
    <t>м/растительное для пассер.</t>
  </si>
  <si>
    <t>м/растительное для/против</t>
  </si>
  <si>
    <t>чеснок</t>
  </si>
  <si>
    <t xml:space="preserve">Рагу из овощей </t>
  </si>
  <si>
    <t>соль йодированная</t>
  </si>
  <si>
    <t>соус №402</t>
  </si>
  <si>
    <t>Суп картофельный с бобовыми</t>
  </si>
  <si>
    <t>КОРЕНЬ ПЕТРУШКА</t>
  </si>
  <si>
    <t>ЧЕСНОК СВ.</t>
  </si>
  <si>
    <t>сметанном</t>
  </si>
  <si>
    <t>359 /21</t>
  </si>
  <si>
    <t>Печень, тушённая в соусе</t>
  </si>
  <si>
    <t>392/21</t>
  </si>
  <si>
    <t xml:space="preserve"> и овощи отварные</t>
  </si>
  <si>
    <t xml:space="preserve">Картофель отварной </t>
  </si>
  <si>
    <t>465 / 21</t>
  </si>
  <si>
    <t>м/ растительное</t>
  </si>
  <si>
    <t>сахар-песок</t>
  </si>
  <si>
    <t xml:space="preserve">лимон/ кислота </t>
  </si>
  <si>
    <t>яйца  шт./ гр.</t>
  </si>
  <si>
    <t>Борщ из свежей капусты</t>
  </si>
  <si>
    <t>капуста белокачанная</t>
  </si>
  <si>
    <t xml:space="preserve">лук репат.        </t>
  </si>
  <si>
    <t>томат- пюре</t>
  </si>
  <si>
    <t>петрушка корень</t>
  </si>
  <si>
    <t>лим/ кислота</t>
  </si>
  <si>
    <t>53 / 21</t>
  </si>
  <si>
    <t xml:space="preserve"> 93 /21</t>
  </si>
  <si>
    <t>303/17</t>
  </si>
  <si>
    <t>Свекольник</t>
  </si>
  <si>
    <t>горошек зел</t>
  </si>
  <si>
    <t>255 / 17</t>
  </si>
  <si>
    <t xml:space="preserve"> 2 - й день</t>
  </si>
  <si>
    <t>4- й   день</t>
  </si>
  <si>
    <t>Плоды свежие ( яблоко)</t>
  </si>
  <si>
    <t>Плоды свежие (апельсин)</t>
  </si>
  <si>
    <t>Котлеты "Пермские"</t>
  </si>
  <si>
    <t>сухари</t>
  </si>
  <si>
    <t>лук репчат</t>
  </si>
  <si>
    <t>341 / 21</t>
  </si>
  <si>
    <t>2,275 шт.</t>
  </si>
  <si>
    <t>120 / 80</t>
  </si>
  <si>
    <t>45/155</t>
  </si>
  <si>
    <t xml:space="preserve">338 / 17 </t>
  </si>
  <si>
    <t>макароны отварные и</t>
  </si>
  <si>
    <t>Омлет натуральный и</t>
  </si>
  <si>
    <t>45 /155</t>
  </si>
  <si>
    <t xml:space="preserve">( сложный гарнир )    Омлет натуральный  и </t>
  </si>
  <si>
    <t>фрикадельками</t>
  </si>
  <si>
    <t>0,05 шт.</t>
  </si>
  <si>
    <t>Макароны отварные с сыром</t>
  </si>
  <si>
    <t>с сыром</t>
  </si>
  <si>
    <t xml:space="preserve">Макароны отварные </t>
  </si>
  <si>
    <t>сыр твёрдых сортов</t>
  </si>
  <si>
    <t>вода для варки макарон</t>
  </si>
  <si>
    <t>творог 5%</t>
  </si>
  <si>
    <t>сметана 15 %</t>
  </si>
  <si>
    <t>ванилин</t>
  </si>
  <si>
    <t xml:space="preserve"> запечённые</t>
  </si>
  <si>
    <t>Сырники из  творога</t>
  </si>
  <si>
    <t>0,132 шт.</t>
  </si>
  <si>
    <t>Щи из свежей капусты</t>
  </si>
  <si>
    <t xml:space="preserve">лук репчат.       </t>
  </si>
  <si>
    <t>тома-пюре</t>
  </si>
  <si>
    <t>Сок абрикосовый)</t>
  </si>
  <si>
    <t>291/17</t>
  </si>
  <si>
    <t>Плов из птицы</t>
  </si>
  <si>
    <t xml:space="preserve">    Плов из птицы</t>
  </si>
  <si>
    <t xml:space="preserve"> с клёцками</t>
  </si>
  <si>
    <t xml:space="preserve">Суп картофельный </t>
  </si>
  <si>
    <t>Крупа рисовая</t>
  </si>
  <si>
    <t>Тефтели белип</t>
  </si>
  <si>
    <t>288/21</t>
  </si>
  <si>
    <t>яйца шт. / гр.</t>
  </si>
  <si>
    <t>молоко 2,5% м.д.ж.</t>
  </si>
  <si>
    <t>масса отварных тефтелей 84,49 гр.</t>
  </si>
  <si>
    <t>8- й   день</t>
  </si>
  <si>
    <t xml:space="preserve"> 9 - й день</t>
  </si>
  <si>
    <t xml:space="preserve">    Суп гороховый</t>
  </si>
  <si>
    <t>Суп гороховый</t>
  </si>
  <si>
    <t>54-25с/22</t>
  </si>
  <si>
    <t>крупа горох</t>
  </si>
  <si>
    <t>Борщ с капустой</t>
  </si>
  <si>
    <t>и картофелем</t>
  </si>
  <si>
    <t xml:space="preserve">Борщ с капустой и </t>
  </si>
  <si>
    <t>картофелем</t>
  </si>
  <si>
    <t>вода для л/кислоты</t>
  </si>
  <si>
    <t>95 / 21</t>
  </si>
  <si>
    <t>Каша вязкая ( пшёная )</t>
  </si>
  <si>
    <t>молочная жидкая</t>
  </si>
  <si>
    <t>Каша рисовая</t>
  </si>
  <si>
    <t>крупа пшено</t>
  </si>
  <si>
    <t>60/130</t>
  </si>
  <si>
    <t>276/21</t>
  </si>
  <si>
    <t>Омлет с отварным картофелем</t>
  </si>
  <si>
    <t xml:space="preserve">Омлет с отварным </t>
  </si>
  <si>
    <t>яйца шт. /гр.</t>
  </si>
  <si>
    <t>Картофель в молоке</t>
  </si>
  <si>
    <t>127 /17</t>
  </si>
  <si>
    <t>143/17</t>
  </si>
  <si>
    <t xml:space="preserve">говядина </t>
  </si>
  <si>
    <t>фрикадельки готовые 30 гр.</t>
  </si>
  <si>
    <t>75/75</t>
  </si>
  <si>
    <t>Котлеты домашние</t>
  </si>
  <si>
    <t>271 / 17</t>
  </si>
  <si>
    <t>98 /21</t>
  </si>
  <si>
    <t>103 /21</t>
  </si>
  <si>
    <t>116/21</t>
  </si>
  <si>
    <t xml:space="preserve">Суп с макаронными </t>
  </si>
  <si>
    <t>изделиями и картофелем</t>
  </si>
  <si>
    <t>54 / 21</t>
  </si>
  <si>
    <t>126 / 21</t>
  </si>
  <si>
    <t xml:space="preserve">Суп с крупой и </t>
  </si>
  <si>
    <t>234/17</t>
  </si>
  <si>
    <t>Омлет натуральный  и /</t>
  </si>
  <si>
    <t>Чай с яблоком и сахаром</t>
  </si>
  <si>
    <t>54-46гн/22</t>
  </si>
  <si>
    <t>Плоды свежие (банан)</t>
  </si>
  <si>
    <t>банан</t>
  </si>
  <si>
    <t>Фрукты свежие (апельсин)</t>
  </si>
  <si>
    <t>338 /17</t>
  </si>
  <si>
    <t>сок фруктовый</t>
  </si>
  <si>
    <t>502/21</t>
  </si>
  <si>
    <t>204/17</t>
  </si>
  <si>
    <t>286/21</t>
  </si>
  <si>
    <t>ТТК /3/17</t>
  </si>
  <si>
    <t>Чай с лимоном и сахаром</t>
  </si>
  <si>
    <t>Энерг-ая</t>
  </si>
  <si>
    <t>Кефир</t>
  </si>
  <si>
    <t>470 / 21</t>
  </si>
  <si>
    <t>193/17</t>
  </si>
  <si>
    <t>кефир</t>
  </si>
  <si>
    <t>крупа рис</t>
  </si>
  <si>
    <t>ванилль</t>
  </si>
  <si>
    <t>сухарь панир</t>
  </si>
  <si>
    <t>54-20гн/22</t>
  </si>
  <si>
    <t xml:space="preserve">Чай с яблоком и апельсином </t>
  </si>
  <si>
    <t xml:space="preserve"> молоко</t>
  </si>
  <si>
    <t>сухари панир.</t>
  </si>
  <si>
    <t>лавр. /лист</t>
  </si>
  <si>
    <t>томат-пюре</t>
  </si>
  <si>
    <t xml:space="preserve">Оладьи из печени </t>
  </si>
  <si>
    <t>м/растительное для смаз. Противня</t>
  </si>
  <si>
    <t>0,3 шт.</t>
  </si>
  <si>
    <t>80 /20</t>
  </si>
  <si>
    <t xml:space="preserve">Оладьи из печени по-кунцевски и /соус сметанный </t>
  </si>
  <si>
    <t>по -кунцевски и /соус сметанный</t>
  </si>
  <si>
    <t>Зразы картофельные и / соус молочный</t>
  </si>
  <si>
    <t>150/17</t>
  </si>
  <si>
    <t xml:space="preserve">Зразы картофельные / </t>
  </si>
  <si>
    <t>и соус молочный</t>
  </si>
  <si>
    <t>сухари пан</t>
  </si>
  <si>
    <t xml:space="preserve">Котлеты картофельные </t>
  </si>
  <si>
    <t>149 / 17</t>
  </si>
  <si>
    <t xml:space="preserve">сухарь панирован. </t>
  </si>
  <si>
    <t>Хлеб пш. (батон )</t>
  </si>
  <si>
    <t>0,1 шт.</t>
  </si>
  <si>
    <t>филе бедро птиц</t>
  </si>
  <si>
    <t>Рыба запечённая с яйцом</t>
  </si>
  <si>
    <t>301 / 21</t>
  </si>
  <si>
    <t>Котлета школьная и /соус</t>
  </si>
  <si>
    <t>152/17</t>
  </si>
  <si>
    <t>Котлеты морковные с</t>
  </si>
  <si>
    <t>100 / 20</t>
  </si>
  <si>
    <t>сухарь панирован</t>
  </si>
  <si>
    <t>Хлеб пш. (батон)</t>
  </si>
  <si>
    <t xml:space="preserve">Котлета школьная и </t>
  </si>
  <si>
    <t>сок яблочный</t>
  </si>
  <si>
    <t>Котлеты из овощей</t>
  </si>
  <si>
    <t>капуста  белокач</t>
  </si>
  <si>
    <t>м/растительное для смазки</t>
  </si>
  <si>
    <t>187/21</t>
  </si>
  <si>
    <t xml:space="preserve">яйца шт./гр. </t>
  </si>
  <si>
    <t>0,175шт.</t>
  </si>
  <si>
    <t>0,23625шт.</t>
  </si>
  <si>
    <t xml:space="preserve">Чай с яблоком и </t>
  </si>
  <si>
    <t xml:space="preserve"> апельсином </t>
  </si>
  <si>
    <t xml:space="preserve">Чай с молоком </t>
  </si>
  <si>
    <t>460 /21</t>
  </si>
  <si>
    <t>яблоки св.</t>
  </si>
  <si>
    <t>100/20</t>
  </si>
  <si>
    <t>творогом и / соус яблочный</t>
  </si>
  <si>
    <t>337/17</t>
  </si>
  <si>
    <t>крахмал картоф</t>
  </si>
  <si>
    <t>Котлеты морковные с творогом и / соус яблочный</t>
  </si>
  <si>
    <t>98/20</t>
  </si>
  <si>
    <t>0,11265шт.</t>
  </si>
  <si>
    <t>массам отварных макарон 121,429 г.</t>
  </si>
  <si>
    <t>100 /25</t>
  </si>
  <si>
    <t xml:space="preserve"> с творогом и / соус молочный</t>
  </si>
  <si>
    <t>Котлеты картофельные с творогом и / соус молочный</t>
  </si>
  <si>
    <t>70/ 17</t>
  </si>
  <si>
    <t>113 / 21</t>
  </si>
  <si>
    <t>373 / 21</t>
  </si>
  <si>
    <t>143 / 17</t>
  </si>
  <si>
    <t>Овощи натуральные солёные (огурец)</t>
  </si>
  <si>
    <t>98 / 21</t>
  </si>
  <si>
    <t>Печень, тушёная в соусе сметанном</t>
  </si>
  <si>
    <t>359/21</t>
  </si>
  <si>
    <t>392 /21</t>
  </si>
  <si>
    <t>98 / 20</t>
  </si>
  <si>
    <t>сметанный с томатом</t>
  </si>
  <si>
    <t>соус сметанный с томатом</t>
  </si>
  <si>
    <t xml:space="preserve">Рулет с макаронами и / </t>
  </si>
  <si>
    <t xml:space="preserve">      Рулет с макаронами  и   /     соус сметанный с томатом</t>
  </si>
  <si>
    <t xml:space="preserve">Рулет с макаронами и   /   соус </t>
  </si>
  <si>
    <t>93 / 21</t>
  </si>
  <si>
    <t>303 /17</t>
  </si>
  <si>
    <t>Каша вязкая ( ячневая )</t>
  </si>
  <si>
    <t>82/ 21</t>
  </si>
  <si>
    <t>152 / 17</t>
  </si>
  <si>
    <t xml:space="preserve">Котлеты морковные с творогом  и / </t>
  </si>
  <si>
    <t>/ соус яблочный</t>
  </si>
  <si>
    <t>100 / 25</t>
  </si>
  <si>
    <t>54-2м/ 22</t>
  </si>
  <si>
    <t>Гуляш из говядины</t>
  </si>
  <si>
    <t>54-2м /22</t>
  </si>
  <si>
    <t>Суп  картофельный с клёцками</t>
  </si>
  <si>
    <t>127 / 17</t>
  </si>
  <si>
    <t>301 /21</t>
  </si>
  <si>
    <t>235 / 17</t>
  </si>
  <si>
    <t>Картофель запечённый в сметанном соусе</t>
  </si>
  <si>
    <t>Суп с крупой и фрикадельками</t>
  </si>
  <si>
    <t>126 /21</t>
  </si>
  <si>
    <t>Сырники из  творога запечённые</t>
  </si>
  <si>
    <t>204 /17</t>
  </si>
  <si>
    <t>286 /21</t>
  </si>
  <si>
    <t>Какао с молоком и витаминами</t>
  </si>
  <si>
    <t>502 /21</t>
  </si>
  <si>
    <t>150 / 17</t>
  </si>
  <si>
    <t>Суп с макаронными изделиями и картофелем</t>
  </si>
  <si>
    <t>187 / 21</t>
  </si>
  <si>
    <t>120 /80</t>
  </si>
  <si>
    <t>103 / 21</t>
  </si>
  <si>
    <t>291 / 17</t>
  </si>
  <si>
    <t xml:space="preserve">Котлеты картофельные с творогом  и / </t>
  </si>
  <si>
    <t>/ соус молочный</t>
  </si>
  <si>
    <t xml:space="preserve">Какао с молоком  </t>
  </si>
  <si>
    <t>462 /21</t>
  </si>
  <si>
    <t>молочный</t>
  </si>
  <si>
    <t>Котлета школьная и /соус молочный</t>
  </si>
  <si>
    <t>Кисель из сока плодового</t>
  </si>
  <si>
    <t>или ягодного с сахаром</t>
  </si>
  <si>
    <t>Биточек рисовый с моркрвью /  и соус молочный</t>
  </si>
  <si>
    <t>с морковью / и соус молочный</t>
  </si>
  <si>
    <r>
      <t xml:space="preserve">Биточек рисовый с морковью /и </t>
    </r>
    <r>
      <rPr>
        <sz val="7"/>
        <rFont val="Arial Cyr"/>
        <charset val="204"/>
      </rPr>
      <t>соус молочный</t>
    </r>
  </si>
  <si>
    <t>Фрукты свежие ( апельсин )</t>
  </si>
  <si>
    <t>193/ 17</t>
  </si>
  <si>
    <t>Борщ с капустой и картофелем</t>
  </si>
  <si>
    <t>СБОРНИК  ТЕХНИЧЕСКИХ  НОРМАТИВОВ - Сборник рецептур на продукцию для обучающихся во всех</t>
  </si>
  <si>
    <t xml:space="preserve"> образовательных учреждениях  / Под ред. М.П. Могольного и В.А. Тутельяна. - М.: ДеЛи плюс,  2017. - 544 с.</t>
  </si>
  <si>
    <t xml:space="preserve"> 1-я неделя</t>
  </si>
  <si>
    <t xml:space="preserve">                            ПРИЛОЖЕНИЕ К  ДЕСЯТИДНЕВНОМУ  МЕНЮ ПРИГОТОВЛЯЕМЫХ БЛЮД </t>
  </si>
  <si>
    <t xml:space="preserve">                                    ТАБЛИЦА   ПОТРЕБНОСТИ ПИЩЕВЫХ ВЕЩЕСТВ,   ВИТАМИНОВ  И  МИНЕРАЛЬНЫХ ВЕЩЕСТВ</t>
  </si>
  <si>
    <t>2023.</t>
  </si>
  <si>
    <t xml:space="preserve">             ТАБЛИЦА   ПОТРЕБНОСТИ ПИЩЕВЫХ ВЕЩЕСТВ,   ВИТАМИНОВ  И  МИНЕРАЛЬНЫХ ВЕЩЕСТВ</t>
  </si>
  <si>
    <t xml:space="preserve"> ПЕРИОД:     З И М А -- В Е С Н А</t>
  </si>
  <si>
    <t>100/25</t>
  </si>
  <si>
    <t>Д Е Н Ь   4  - й</t>
  </si>
  <si>
    <r>
      <t xml:space="preserve">Кондитерские изд. </t>
    </r>
    <r>
      <rPr>
        <sz val="8"/>
        <rFont val="Arial Cyr"/>
        <family val="2"/>
        <charset val="204"/>
      </rPr>
      <t>( Печенье )</t>
    </r>
  </si>
  <si>
    <t>Д Е Н Ь  5  - й</t>
  </si>
  <si>
    <t xml:space="preserve"> /соус молочный</t>
  </si>
  <si>
    <t>Зразы картофельные и /</t>
  </si>
  <si>
    <t>Д Е Н Ь  6  - й</t>
  </si>
  <si>
    <t>Д Е Н Ь  7  - й</t>
  </si>
  <si>
    <t>с творогом и / соус молочный</t>
  </si>
  <si>
    <t xml:space="preserve"> 2- я неделя</t>
  </si>
  <si>
    <t>Д Е Н Ь  8  - й</t>
  </si>
  <si>
    <t>54-25с/23</t>
  </si>
  <si>
    <t>Д Е Н Ь  9  - й</t>
  </si>
  <si>
    <t>100 /20</t>
  </si>
  <si>
    <t>Д Е Н Ь  10  - й</t>
  </si>
  <si>
    <t>угле-</t>
  </si>
  <si>
    <t>воды</t>
  </si>
  <si>
    <t>2 - я неделя</t>
  </si>
  <si>
    <t xml:space="preserve">   2 - я неделя</t>
  </si>
  <si>
    <t xml:space="preserve">Пищевые вещества г. </t>
  </si>
  <si>
    <t xml:space="preserve">Возрастная категория:  7 -   11  лет </t>
  </si>
  <si>
    <t>энерг-я ценность</t>
  </si>
  <si>
    <t>в  ( г )</t>
  </si>
  <si>
    <t xml:space="preserve">отклонение от нормы    (  +  / -  )    </t>
  </si>
  <si>
    <t>ОВОЩИ св. конс.</t>
  </si>
  <si>
    <t>ОВОЩИ солёные томат, зелень</t>
  </si>
  <si>
    <t>итого овощ св.</t>
  </si>
  <si>
    <t>итого овощ солёные</t>
  </si>
  <si>
    <t>ВСЕГО овощ</t>
  </si>
  <si>
    <t>Компот из плодов или ягод сушёных</t>
  </si>
  <si>
    <t xml:space="preserve"> и  / Овощи припущенные </t>
  </si>
  <si>
    <t xml:space="preserve">Макароные изделия отварные </t>
  </si>
  <si>
    <t>256 / 21</t>
  </si>
  <si>
    <t xml:space="preserve"> отварные и / Овощи припущенные </t>
  </si>
  <si>
    <r>
      <rPr>
        <sz val="8"/>
        <rFont val="Arial Cyr"/>
        <charset val="204"/>
      </rPr>
      <t>(сложный гарнир)</t>
    </r>
    <r>
      <rPr>
        <sz val="9"/>
        <rFont val="Arial Cyr"/>
        <family val="2"/>
        <charset val="204"/>
      </rPr>
      <t xml:space="preserve">   Макароные изделия</t>
    </r>
  </si>
  <si>
    <t>отварные и /овощи припущенные</t>
  </si>
  <si>
    <t>256 /21</t>
  </si>
  <si>
    <t>ТТК/357/21</t>
  </si>
  <si>
    <r>
      <t xml:space="preserve">овощи </t>
    </r>
    <r>
      <rPr>
        <sz val="7"/>
        <rFont val="Arial Cyr"/>
        <charset val="204"/>
      </rPr>
      <t>(свежие, мороженные, консервированные)</t>
    </r>
  </si>
  <si>
    <t>включая 10% (соленые, квашеные) томат, зелень</t>
  </si>
  <si>
    <t>овощи св. конс</t>
  </si>
  <si>
    <t>овощи солёные</t>
  </si>
  <si>
    <r>
      <t xml:space="preserve">включая 10% </t>
    </r>
    <r>
      <rPr>
        <sz val="7"/>
        <rFont val="Arial Cyr"/>
        <charset val="204"/>
      </rPr>
      <t>(соленые, квашеные) томат, зелень</t>
    </r>
  </si>
  <si>
    <t xml:space="preserve"> лим/кисл 2%</t>
  </si>
  <si>
    <t>14/ 17</t>
  </si>
  <si>
    <t>14 / 17</t>
  </si>
  <si>
    <t xml:space="preserve">Масло   (порциями) </t>
  </si>
  <si>
    <t>масло  (порциями )</t>
  </si>
  <si>
    <t>Масло  (порциями )</t>
  </si>
  <si>
    <t xml:space="preserve">14 / 17 </t>
  </si>
  <si>
    <t xml:space="preserve">Кисель из сока плодового или ягодного </t>
  </si>
  <si>
    <t xml:space="preserve">или ягодного </t>
  </si>
  <si>
    <t>ТТК/485/21</t>
  </si>
  <si>
    <t xml:space="preserve"> /и соус молочный</t>
  </si>
  <si>
    <t>Биточек рисовый с морковью /</t>
  </si>
  <si>
    <t>Сок  (персиковый)</t>
  </si>
  <si>
    <t>Сок (яблочный)</t>
  </si>
  <si>
    <t>ТТК/115 /21</t>
  </si>
  <si>
    <t>ТТК/115 / 21</t>
  </si>
  <si>
    <t>ТТК/129 / 21</t>
  </si>
  <si>
    <t>ТТК/129/21</t>
  </si>
  <si>
    <t>116 /21</t>
  </si>
  <si>
    <t>Каша вязкая ( пшённая )</t>
  </si>
  <si>
    <t>276/17</t>
  </si>
  <si>
    <t>276 /17</t>
  </si>
  <si>
    <t>Рулет с макаронами и   /   соус сметанный</t>
  </si>
  <si>
    <t xml:space="preserve"> с томатом</t>
  </si>
  <si>
    <t>271/17</t>
  </si>
  <si>
    <t>ТТК/357 / 21</t>
  </si>
  <si>
    <t>Рагу из птицы</t>
  </si>
  <si>
    <t>289/17</t>
  </si>
  <si>
    <t>289/ 17</t>
  </si>
  <si>
    <t>Биточки   рыбные</t>
  </si>
  <si>
    <t>Биточки    рыбные</t>
  </si>
  <si>
    <t>Рыба, запечённая с яйцом</t>
  </si>
  <si>
    <t>Тефтели. Белип</t>
  </si>
  <si>
    <t>327/17</t>
  </si>
  <si>
    <t>джем</t>
  </si>
  <si>
    <t>Запеканка  из творога  / и</t>
  </si>
  <si>
    <t>Запеканка из творога / и  джем</t>
  </si>
  <si>
    <t>ТТК/54-20гн/22</t>
  </si>
  <si>
    <t>ТТК/359/17</t>
  </si>
  <si>
    <t>462 / 21</t>
  </si>
  <si>
    <t>Кисломолочный напиток</t>
  </si>
  <si>
    <r>
      <t xml:space="preserve">Кисломолочный напиток (Кефир  </t>
    </r>
    <r>
      <rPr>
        <sz val="6.5"/>
        <rFont val="Arial Cyr"/>
        <charset val="204"/>
      </rPr>
      <t>(м.д.ж. 2,5% )</t>
    </r>
    <r>
      <rPr>
        <sz val="7"/>
        <rFont val="Arial Cyr"/>
        <charset val="204"/>
      </rPr>
      <t>)</t>
    </r>
  </si>
  <si>
    <t>Овощи консервированный</t>
  </si>
  <si>
    <t>порциями (капуста квашеная)</t>
  </si>
  <si>
    <t>149 /21</t>
  </si>
  <si>
    <t xml:space="preserve">ОВОЩИ солёные </t>
  </si>
  <si>
    <t>с томатом</t>
  </si>
  <si>
    <t xml:space="preserve">Маринад овощной </t>
  </si>
  <si>
    <t>54-23з/22</t>
  </si>
  <si>
    <t>ОВОЩИ солёные</t>
  </si>
  <si>
    <t xml:space="preserve">Пюре картофельное </t>
  </si>
  <si>
    <t xml:space="preserve">  Пюре картофельное  </t>
  </si>
  <si>
    <t>СОУС;    вода</t>
  </si>
  <si>
    <t>Кукуруза сахарная</t>
  </si>
  <si>
    <t>54-21з/22</t>
  </si>
  <si>
    <t>75 / 75</t>
  </si>
  <si>
    <t xml:space="preserve">Рагу из овощей  </t>
  </si>
  <si>
    <t>177/ 21</t>
  </si>
  <si>
    <t>СОУС: вода</t>
  </si>
  <si>
    <t>Рагу из овощей</t>
  </si>
  <si>
    <t>Капуста тушёная</t>
  </si>
  <si>
    <t>лимонная кислота</t>
  </si>
  <si>
    <t>томат</t>
  </si>
  <si>
    <t>консервированная</t>
  </si>
  <si>
    <t>со свеклой</t>
  </si>
  <si>
    <t>любительская</t>
  </si>
  <si>
    <t>Котлета рыбная</t>
  </si>
  <si>
    <t xml:space="preserve">включая 10% (соленые, квашеные) </t>
  </si>
  <si>
    <t>масса варен. очищ моркови 37,2 г.</t>
  </si>
  <si>
    <t>масса пассер томат 9 г.</t>
  </si>
  <si>
    <t>масса пассер лука 4,8 г.</t>
  </si>
  <si>
    <t>масса р-ра лим кислоты 7,2 г.</t>
  </si>
  <si>
    <t>434 / 21</t>
  </si>
  <si>
    <t>Капуста тушёная  / и</t>
  </si>
  <si>
    <t xml:space="preserve">54-15з/22 </t>
  </si>
  <si>
    <t>масса пассер морков 7,2 г.</t>
  </si>
  <si>
    <t>масса пассер лука 4 г.</t>
  </si>
  <si>
    <t>масса пассер петруш 1,94 г.</t>
  </si>
  <si>
    <t>масса пассер морков 16,5 г.</t>
  </si>
  <si>
    <t>масса пассер лука 6 г.</t>
  </si>
  <si>
    <t>Горошек зелёный</t>
  </si>
  <si>
    <t>Кукуруха сахарная</t>
  </si>
  <si>
    <t>масса пассер лука 9 г.</t>
  </si>
  <si>
    <t>масса пассер морков 7 г.</t>
  </si>
  <si>
    <t>масса пассер томат 3,8 г.</t>
  </si>
  <si>
    <t>масса отварн карт. 72,75 г.</t>
  </si>
  <si>
    <t>масса  карт. с маслом 75 г.</t>
  </si>
  <si>
    <t>масса отварн морк. 72,75 г.</t>
  </si>
  <si>
    <t>вода для лим/кислоты</t>
  </si>
  <si>
    <t>масса 2% лим/кислоты 7,2 г.</t>
  </si>
  <si>
    <t>масса припущен. морков 7,2 г.</t>
  </si>
  <si>
    <t>масса припущен. лука 6 г.</t>
  </si>
  <si>
    <t>масса пассер петруш 1,4 г.</t>
  </si>
  <si>
    <t>масса пассер томат 1,8 г.</t>
  </si>
  <si>
    <t>масса готового картоф. 63,182 г.</t>
  </si>
  <si>
    <t>масса готовой моркови 20 г.</t>
  </si>
  <si>
    <t>масса готового лука 6,3 г.</t>
  </si>
  <si>
    <t>масса готовой капусты 45 г.</t>
  </si>
  <si>
    <t>масса пассер петруш 1,8 г.</t>
  </si>
  <si>
    <t>масса пассер томат 1,3 г.</t>
  </si>
  <si>
    <t>масса пассер лука 5,25 г.</t>
  </si>
  <si>
    <t>321 /17</t>
  </si>
  <si>
    <t>масса припущен. лука 6 гр.</t>
  </si>
  <si>
    <t>масса отварного картоф. 81,48 гр.</t>
  </si>
  <si>
    <t>масса тушён птицы 60 г.</t>
  </si>
  <si>
    <t>масса тушённых овощей с соусом 140 г.</t>
  </si>
  <si>
    <t>масса пассер морков 9 г.</t>
  </si>
  <si>
    <t>масса р-ра лим кислоты 3 г.</t>
  </si>
  <si>
    <t>масса пассер морков 41,56 г.</t>
  </si>
  <si>
    <t>помидор</t>
  </si>
  <si>
    <t>Каша вязкая (пшеничная)</t>
  </si>
  <si>
    <t xml:space="preserve"> пшеничная</t>
  </si>
  <si>
    <t>80 / 70</t>
  </si>
  <si>
    <t>312/ 17</t>
  </si>
  <si>
    <t>0,099 шт</t>
  </si>
  <si>
    <t>клёцки масса теста 40,5 гр.</t>
  </si>
  <si>
    <t>клёцки готовые 45 гр.</t>
  </si>
  <si>
    <t>масса готового картоф. 56,33 г.</t>
  </si>
  <si>
    <t>масса припущ. капусты 35,27 г.</t>
  </si>
  <si>
    <t>0,21 шт.</t>
  </si>
  <si>
    <t>0,12шт.</t>
  </si>
  <si>
    <t>0,177шт.</t>
  </si>
  <si>
    <t>0,25 шт.</t>
  </si>
  <si>
    <t>0,031шт.</t>
  </si>
  <si>
    <t>0,36 шт.</t>
  </si>
  <si>
    <t>0,085шт.</t>
  </si>
  <si>
    <t>масса пассер морков 49 г.</t>
  </si>
  <si>
    <t>масса отварного картоф. 36,22 г.</t>
  </si>
  <si>
    <t>масса припущен. капусты 29,58 г.</t>
  </si>
  <si>
    <t>1,9771 шт.</t>
  </si>
  <si>
    <t>460/21</t>
  </si>
  <si>
    <t>масса готовой заварки 50 гр.</t>
  </si>
  <si>
    <t xml:space="preserve">всего общая сумма овощей </t>
  </si>
  <si>
    <r>
      <t xml:space="preserve">овощи </t>
    </r>
    <r>
      <rPr>
        <i/>
        <sz val="7"/>
        <rFont val="Arial Cyr"/>
        <charset val="204"/>
      </rPr>
      <t>(свежие, мороженные, консервированные)</t>
    </r>
  </si>
  <si>
    <t>масса тушён капусты 60 г.</t>
  </si>
  <si>
    <t>масса обжарен. мяса 30 г.</t>
  </si>
  <si>
    <t>масса пассер морков 5,6 г.</t>
  </si>
  <si>
    <t>масса пассер лука 2 г.</t>
  </si>
  <si>
    <t>масса пассер томат 2,4 г.</t>
  </si>
  <si>
    <t>масса р-ра лим/кислоты 2,4 г.</t>
  </si>
  <si>
    <t>Кондитерские изделия</t>
  </si>
  <si>
    <t>Овощи  солёные (огурец)</t>
  </si>
  <si>
    <t>Печень, тушён. в соусе сметанном</t>
  </si>
  <si>
    <t>Картофель отварной / и овощи отварные</t>
  </si>
  <si>
    <t xml:space="preserve">Пюре картофельное  </t>
  </si>
  <si>
    <t>312 / 17</t>
  </si>
  <si>
    <r>
      <t xml:space="preserve">Горошек зелёный </t>
    </r>
    <r>
      <rPr>
        <sz val="8"/>
        <color rgb="FF000000"/>
        <rFont val="Calibri"/>
        <family val="2"/>
        <charset val="204"/>
      </rPr>
      <t>(консервирован.)</t>
    </r>
  </si>
  <si>
    <t>Овощи солёные (огурец)</t>
  </si>
  <si>
    <t>177 /21</t>
  </si>
  <si>
    <t>Маринад овощной с томатом</t>
  </si>
  <si>
    <r>
      <t xml:space="preserve">Кефир  </t>
    </r>
    <r>
      <rPr>
        <sz val="6.5"/>
        <rFont val="Arial Cyr"/>
        <charset val="204"/>
      </rPr>
      <t>(м.д.ж. 2,5% )</t>
    </r>
  </si>
  <si>
    <t>Овощи натуральные солёные (помидор)</t>
  </si>
  <si>
    <t>Овощи  солёные (помидор)</t>
  </si>
  <si>
    <t>Маринад овощной со свеклой</t>
  </si>
  <si>
    <t>434/21</t>
  </si>
  <si>
    <t>Котлета рыбная любительская</t>
  </si>
  <si>
    <t>308/21</t>
  </si>
  <si>
    <t>Овощ натур. Солён. (помидор)</t>
  </si>
  <si>
    <t>110 /40</t>
  </si>
  <si>
    <t>54-21з /22</t>
  </si>
  <si>
    <t>54-12з /22</t>
  </si>
  <si>
    <t>Суп с макаронами и картофелем</t>
  </si>
  <si>
    <t>Овощ консервиров. капуста квашеная</t>
  </si>
  <si>
    <t>Кисель из сока плодового или ягодного</t>
  </si>
  <si>
    <t>ЗИМА-ВЕСНА    2023 - ___ г.г.</t>
  </si>
  <si>
    <t>ЗИМА - ВЕСНА</t>
  </si>
  <si>
    <t>меню   10 - тидневка зима-весна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</si>
</sst>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_р_."/>
  </numFmts>
  <fonts count="191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i/>
      <sz val="7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rgb="FF002060"/>
      <name val="Calibri"/>
      <family val="2"/>
      <charset val="204"/>
    </font>
    <font>
      <b/>
      <sz val="7"/>
      <name val="Arial Cyr"/>
      <charset val="204"/>
    </font>
    <font>
      <sz val="11"/>
      <color rgb="FFC00000"/>
      <name val="Calibri"/>
      <family val="2"/>
      <charset val="204"/>
    </font>
    <font>
      <b/>
      <sz val="10"/>
      <color rgb="FFC00000"/>
      <name val="Arial Cyr"/>
      <family val="2"/>
      <charset val="204"/>
    </font>
    <font>
      <sz val="11"/>
      <color theme="7" tint="-0.499984740745262"/>
      <name val="Calibri"/>
      <family val="2"/>
      <charset val="204"/>
    </font>
    <font>
      <sz val="10.5"/>
      <color rgb="FF000000"/>
      <name val="Calibri"/>
      <family val="2"/>
      <charset val="204"/>
    </font>
    <font>
      <b/>
      <sz val="7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theme="7" tint="-0.499984740745262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6"/>
      <name val="Arial Cyr"/>
      <family val="2"/>
      <charset val="204"/>
    </font>
    <font>
      <b/>
      <sz val="7"/>
      <color rgb="FF002060"/>
      <name val="Calibri"/>
      <family val="2"/>
      <charset val="204"/>
    </font>
    <font>
      <b/>
      <sz val="11"/>
      <color rgb="FF00206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color rgb="FFFF0000"/>
      <name val="Arial Cyr"/>
      <charset val="204"/>
    </font>
    <font>
      <sz val="5"/>
      <name val="Arial Cyr"/>
      <family val="2"/>
      <charset val="204"/>
    </font>
    <font>
      <b/>
      <i/>
      <sz val="7"/>
      <name val="Arial Cyr"/>
      <charset val="204"/>
    </font>
    <font>
      <b/>
      <i/>
      <sz val="11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b/>
      <sz val="10"/>
      <color rgb="FF00206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000000"/>
      <name val="Liberation Sans"/>
      <family val="2"/>
      <charset val="204"/>
    </font>
    <font>
      <b/>
      <sz val="10"/>
      <color rgb="FF00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b/>
      <sz val="18"/>
      <color rgb="FF000000"/>
      <name val="Liberation Sans"/>
      <family val="2"/>
      <charset val="204"/>
    </font>
    <font>
      <b/>
      <sz val="12"/>
      <color rgb="FF000000"/>
      <name val="Liberation Sans"/>
      <family val="2"/>
      <charset val="204"/>
    </font>
    <font>
      <u/>
      <sz val="10"/>
      <color rgb="FF0000EE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rgb="FF333333"/>
      <name val="Liberation Sans"/>
      <family val="2"/>
      <charset val="204"/>
    </font>
    <font>
      <b/>
      <i/>
      <u/>
      <sz val="10"/>
      <color rgb="FF000000"/>
      <name val="Liberation Sans"/>
      <family val="2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Calibri"/>
      <family val="2"/>
      <charset val="204"/>
    </font>
    <font>
      <b/>
      <sz val="7"/>
      <color rgb="FFC00000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i/>
      <sz val="7"/>
      <name val="Calibri"/>
      <family val="2"/>
      <charset val="204"/>
    </font>
    <font>
      <sz val="8"/>
      <color rgb="FFC00000"/>
      <name val="Arial Cyr"/>
      <family val="2"/>
      <charset val="204"/>
    </font>
    <font>
      <sz val="6.5"/>
      <name val="Arial Cyr"/>
      <family val="2"/>
      <charset val="204"/>
    </font>
    <font>
      <b/>
      <sz val="6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6.5"/>
      <name val="Arial Cyr"/>
      <charset val="204"/>
    </font>
    <font>
      <b/>
      <i/>
      <sz val="6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.5"/>
      <name val="Calibri"/>
      <family val="2"/>
      <charset val="204"/>
    </font>
    <font>
      <sz val="6.5"/>
      <name val="Cambria"/>
      <family val="1"/>
      <charset val="204"/>
    </font>
    <font>
      <sz val="6.5"/>
      <color rgb="FF000000"/>
      <name val="Calibri"/>
      <family val="2"/>
      <charset val="204"/>
    </font>
    <font>
      <b/>
      <sz val="6.5"/>
      <name val="Arial Cyr"/>
      <family val="2"/>
      <charset val="204"/>
    </font>
    <font>
      <b/>
      <sz val="6"/>
      <color rgb="FF002060"/>
      <name val="Times New Roman"/>
      <family val="1"/>
      <charset val="204"/>
    </font>
    <font>
      <sz val="5.5"/>
      <name val="Arial Cyr"/>
      <family val="2"/>
      <charset val="204"/>
    </font>
    <font>
      <sz val="8"/>
      <color rgb="FFC00000"/>
      <name val="Cambria"/>
      <family val="1"/>
      <charset val="204"/>
    </font>
    <font>
      <sz val="5.5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name val="Cambria"/>
      <family val="1"/>
      <charset val="204"/>
    </font>
    <font>
      <b/>
      <sz val="10"/>
      <color rgb="FFC00000"/>
      <name val="Cambria"/>
      <family val="1"/>
      <charset val="204"/>
    </font>
    <font>
      <b/>
      <sz val="6"/>
      <name val="Arial Cyr"/>
      <charset val="204"/>
    </font>
    <font>
      <b/>
      <i/>
      <sz val="8"/>
      <color rgb="FF000000"/>
      <name val="Calibri"/>
      <family val="2"/>
      <charset val="204"/>
    </font>
    <font>
      <b/>
      <sz val="8"/>
      <color rgb="FFC00000"/>
      <name val="Arial"/>
      <family val="2"/>
      <charset val="204"/>
    </font>
    <font>
      <b/>
      <sz val="6"/>
      <color theme="1"/>
      <name val="Arial Cyr"/>
      <charset val="204"/>
    </font>
    <font>
      <b/>
      <sz val="6.5"/>
      <name val="Arial Cyr"/>
      <charset val="204"/>
    </font>
    <font>
      <b/>
      <sz val="6.5"/>
      <color rgb="FFC00000"/>
      <name val="Arial Cyr"/>
      <family val="2"/>
      <charset val="204"/>
    </font>
    <font>
      <i/>
      <sz val="8"/>
      <name val="Arial Cyr"/>
      <charset val="204"/>
    </font>
    <font>
      <i/>
      <sz val="7"/>
      <name val="Arial Cyr"/>
      <charset val="204"/>
    </font>
    <font>
      <i/>
      <sz val="7"/>
      <color rgb="FF000000"/>
      <name val="Arial Cyr"/>
      <family val="2"/>
      <charset val="204"/>
    </font>
    <font>
      <i/>
      <sz val="7"/>
      <color rgb="FF000000"/>
      <name val="Calibri"/>
      <family val="2"/>
      <charset val="204"/>
    </font>
    <font>
      <b/>
      <i/>
      <sz val="7"/>
      <color rgb="FF000000"/>
      <name val="Calibri"/>
      <family val="2"/>
      <charset val="204"/>
    </font>
    <font>
      <i/>
      <sz val="9"/>
      <name val="Arial Cyr"/>
      <family val="2"/>
      <charset val="204"/>
    </font>
    <font>
      <b/>
      <i/>
      <sz val="9"/>
      <name val="Arial Cyr"/>
      <charset val="204"/>
    </font>
    <font>
      <i/>
      <sz val="11"/>
      <color rgb="FF000000"/>
      <name val="Calibri"/>
      <family val="2"/>
      <charset val="204"/>
    </font>
    <font>
      <b/>
      <i/>
      <sz val="11"/>
      <color rgb="FFC00000"/>
      <name val="Calibri"/>
      <family val="2"/>
      <charset val="204"/>
    </font>
    <font>
      <b/>
      <i/>
      <sz val="11"/>
      <color theme="5" tint="-0.499984740745262"/>
      <name val="Calibri"/>
      <family val="2"/>
      <charset val="204"/>
    </font>
    <font>
      <i/>
      <sz val="11"/>
      <color theme="5" tint="-0.499984740745262"/>
      <name val="Calibri"/>
      <family val="2"/>
      <charset val="204"/>
    </font>
    <font>
      <sz val="7"/>
      <color theme="1"/>
      <name val="Times New Roman"/>
      <family val="1"/>
      <charset val="204"/>
    </font>
    <font>
      <sz val="4.5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</font>
    <font>
      <sz val="6.5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BDD7E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FDEADA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7" tint="0.79998168889431442"/>
        <bgColor rgb="FFE6B9B8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8" tint="0.79998168889431442"/>
        <bgColor rgb="FFFAC090"/>
      </patternFill>
    </fill>
    <fill>
      <patternFill patternType="solid">
        <fgColor theme="8" tint="0.79998168889431442"/>
        <bgColor rgb="FFE6B9B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E6B9B8"/>
      </patternFill>
    </fill>
    <fill>
      <patternFill patternType="solid">
        <fgColor theme="3" tint="0.79998168889431442"/>
        <bgColor rgb="FFFDEADA"/>
      </patternFill>
    </fill>
    <fill>
      <patternFill patternType="solid">
        <fgColor theme="3" tint="0.79998168889431442"/>
        <bgColor rgb="FFFAC09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rgb="FFFFD966"/>
      </patternFill>
    </fill>
    <fill>
      <patternFill patternType="solid">
        <fgColor theme="7" tint="0.79998168889431442"/>
        <bgColor rgb="FFFF9900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6" tint="0.79998168889431442"/>
        <bgColor rgb="FFFAC090"/>
      </patternFill>
    </fill>
    <fill>
      <patternFill patternType="solid">
        <fgColor theme="6" tint="0.79998168889431442"/>
        <bgColor rgb="FFE6B9B8"/>
      </patternFill>
    </fill>
    <fill>
      <patternFill patternType="solid">
        <fgColor theme="7" tint="0.79998168889431442"/>
        <bgColor rgb="FFEBF1DE"/>
      </patternFill>
    </fill>
    <fill>
      <patternFill patternType="solid">
        <fgColor theme="7" tint="0.79998168889431442"/>
        <bgColor rgb="FFFAC090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rgb="FFC3D69B"/>
      </patternFill>
    </fill>
    <fill>
      <patternFill patternType="solid">
        <fgColor theme="9" tint="0.79998168889431442"/>
        <bgColor rgb="FFBDD7EE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3D69B"/>
      </patternFill>
    </fill>
  </fills>
  <borders count="8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1">
    <xf numFmtId="0" fontId="0" fillId="0" borderId="0"/>
    <xf numFmtId="9" fontId="60" fillId="0" borderId="0" applyFont="0" applyFill="0" applyBorder="0" applyAlignment="0" applyProtection="0"/>
    <xf numFmtId="0" fontId="130" fillId="0" borderId="0"/>
    <xf numFmtId="0" fontId="131" fillId="0" borderId="0" applyNumberFormat="0" applyBorder="0" applyProtection="0"/>
    <xf numFmtId="0" fontId="132" fillId="38" borderId="0" applyNumberFormat="0" applyBorder="0" applyProtection="0"/>
    <xf numFmtId="0" fontId="132" fillId="39" borderId="0" applyNumberFormat="0" applyBorder="0" applyProtection="0"/>
    <xf numFmtId="0" fontId="131" fillId="40" borderId="0" applyNumberFormat="0" applyBorder="0" applyProtection="0"/>
    <xf numFmtId="0" fontId="133" fillId="41" borderId="0" applyNumberFormat="0" applyBorder="0" applyProtection="0"/>
    <xf numFmtId="0" fontId="132" fillId="42" borderId="0" applyNumberFormat="0" applyBorder="0" applyProtection="0"/>
    <xf numFmtId="0" fontId="134" fillId="0" borderId="0" applyNumberFormat="0" applyBorder="0" applyProtection="0"/>
    <xf numFmtId="0" fontId="135" fillId="43" borderId="0" applyNumberFormat="0" applyBorder="0" applyProtection="0"/>
    <xf numFmtId="0" fontId="136" fillId="0" borderId="0" applyNumberFormat="0" applyBorder="0" applyProtection="0"/>
    <xf numFmtId="0" fontId="137" fillId="0" borderId="0" applyNumberFormat="0" applyBorder="0" applyProtection="0"/>
    <xf numFmtId="0" fontId="138" fillId="0" borderId="0" applyNumberFormat="0" applyBorder="0" applyProtection="0"/>
    <xf numFmtId="0" fontId="139" fillId="0" borderId="0" applyNumberFormat="0" applyBorder="0" applyProtection="0"/>
    <xf numFmtId="0" fontId="140" fillId="44" borderId="0" applyNumberFormat="0" applyBorder="0" applyProtection="0"/>
    <xf numFmtId="0" fontId="141" fillId="44" borderId="84" applyNumberFormat="0" applyProtection="0"/>
    <xf numFmtId="0" fontId="142" fillId="0" borderId="0" applyNumberFormat="0" applyBorder="0" applyProtection="0"/>
    <xf numFmtId="0" fontId="130" fillId="0" borderId="0" applyNumberFormat="0" applyFont="0" applyBorder="0" applyProtection="0"/>
    <xf numFmtId="0" fontId="130" fillId="0" borderId="0" applyNumberFormat="0" applyFont="0" applyBorder="0" applyProtection="0"/>
    <xf numFmtId="0" fontId="133" fillId="0" borderId="0" applyNumberFormat="0" applyBorder="0" applyProtection="0"/>
  </cellStyleXfs>
  <cellXfs count="31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22" fillId="0" borderId="0" xfId="0" applyFont="1" applyBorder="1"/>
    <xf numFmtId="0" fontId="0" fillId="0" borderId="0" xfId="0" applyBorder="1" applyAlignment="1">
      <alignment horizontal="right"/>
    </xf>
    <xf numFmtId="0" fontId="28" fillId="0" borderId="0" xfId="0" applyFont="1" applyAlignment="1">
      <alignment horizontal="center"/>
    </xf>
    <xf numFmtId="0" fontId="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1" xfId="0" applyBorder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9" xfId="0" applyBorder="1"/>
    <xf numFmtId="49" fontId="14" fillId="0" borderId="0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/>
    <xf numFmtId="0" fontId="35" fillId="0" borderId="3" xfId="0" applyFont="1" applyBorder="1" applyAlignment="1">
      <alignment horizontal="left"/>
    </xf>
    <xf numFmtId="165" fontId="37" fillId="0" borderId="23" xfId="0" applyNumberFormat="1" applyFont="1" applyBorder="1" applyAlignment="1">
      <alignment horizontal="center"/>
    </xf>
    <xf numFmtId="1" fontId="37" fillId="0" borderId="23" xfId="0" applyNumberFormat="1" applyFont="1" applyBorder="1" applyAlignment="1">
      <alignment horizontal="center"/>
    </xf>
    <xf numFmtId="0" fontId="0" fillId="0" borderId="25" xfId="0" applyBorder="1"/>
    <xf numFmtId="0" fontId="21" fillId="0" borderId="0" xfId="0" applyFont="1"/>
    <xf numFmtId="0" fontId="32" fillId="0" borderId="0" xfId="0" applyFont="1"/>
    <xf numFmtId="0" fontId="16" fillId="0" borderId="0" xfId="0" applyFont="1"/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0" fillId="0" borderId="27" xfId="0" applyBorder="1"/>
    <xf numFmtId="0" fontId="7" fillId="0" borderId="10" xfId="0" applyFont="1" applyBorder="1" applyAlignment="1">
      <alignment horizontal="left"/>
    </xf>
    <xf numFmtId="0" fontId="0" fillId="0" borderId="14" xfId="0" applyBorder="1"/>
    <xf numFmtId="0" fontId="42" fillId="0" borderId="20" xfId="0" applyFont="1" applyBorder="1" applyAlignment="1">
      <alignment horizontal="center"/>
    </xf>
    <xf numFmtId="2" fontId="42" fillId="0" borderId="20" xfId="0" applyNumberFormat="1" applyFont="1" applyBorder="1" applyAlignment="1">
      <alignment horizontal="center"/>
    </xf>
    <xf numFmtId="1" fontId="42" fillId="0" borderId="2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2" fillId="0" borderId="18" xfId="0" applyFont="1" applyBorder="1"/>
    <xf numFmtId="0" fontId="47" fillId="0" borderId="0" xfId="0" applyFont="1" applyBorder="1"/>
    <xf numFmtId="0" fontId="0" fillId="0" borderId="18" xfId="0" applyBorder="1"/>
    <xf numFmtId="0" fontId="0" fillId="0" borderId="26" xfId="0" applyBorder="1"/>
    <xf numFmtId="0" fontId="44" fillId="0" borderId="0" xfId="0" applyFont="1" applyBorder="1"/>
    <xf numFmtId="0" fontId="46" fillId="0" borderId="0" xfId="0" applyFont="1" applyBorder="1"/>
    <xf numFmtId="0" fontId="0" fillId="0" borderId="2" xfId="0" applyBorder="1"/>
    <xf numFmtId="0" fontId="53" fillId="0" borderId="0" xfId="0" applyFont="1" applyBorder="1"/>
    <xf numFmtId="0" fontId="16" fillId="0" borderId="0" xfId="0" applyFont="1" applyBorder="1"/>
    <xf numFmtId="0" fontId="2" fillId="0" borderId="10" xfId="0" applyFont="1" applyBorder="1"/>
    <xf numFmtId="2" fontId="2" fillId="0" borderId="21" xfId="0" applyNumberFormat="1" applyFont="1" applyBorder="1" applyAlignment="1">
      <alignment horizontal="center"/>
    </xf>
    <xf numFmtId="0" fontId="0" fillId="0" borderId="0" xfId="0" applyFill="1"/>
    <xf numFmtId="2" fontId="10" fillId="0" borderId="23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7" xfId="0" applyFill="1" applyBorder="1"/>
    <xf numFmtId="0" fontId="0" fillId="0" borderId="25" xfId="0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44" fillId="0" borderId="0" xfId="0" applyFont="1" applyFill="1" applyBorder="1"/>
    <xf numFmtId="0" fontId="44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0" fillId="0" borderId="3" xfId="0" applyFill="1" applyBorder="1"/>
    <xf numFmtId="0" fontId="3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1" fontId="2" fillId="0" borderId="13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2" xfId="0" applyFont="1" applyFill="1" applyBorder="1"/>
    <xf numFmtId="0" fontId="74" fillId="0" borderId="0" xfId="0" applyFont="1" applyFill="1" applyBorder="1" applyAlignment="1">
      <alignment horizontal="left"/>
    </xf>
    <xf numFmtId="0" fontId="21" fillId="0" borderId="22" xfId="0" applyFont="1" applyFill="1" applyBorder="1"/>
    <xf numFmtId="0" fontId="67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8" xfId="0" applyBorder="1"/>
    <xf numFmtId="165" fontId="0" fillId="0" borderId="0" xfId="0" applyNumberFormat="1" applyFill="1" applyBorder="1"/>
    <xf numFmtId="0" fontId="76" fillId="0" borderId="0" xfId="0" applyFont="1" applyBorder="1"/>
    <xf numFmtId="0" fontId="78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6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45" fillId="0" borderId="0" xfId="0" applyFont="1" applyFill="1" applyBorder="1"/>
    <xf numFmtId="2" fontId="34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9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6" fillId="0" borderId="0" xfId="0" applyFont="1" applyBorder="1" applyAlignment="1">
      <alignment horizontal="left"/>
    </xf>
    <xf numFmtId="0" fontId="47" fillId="0" borderId="41" xfId="0" applyFont="1" applyFill="1" applyBorder="1"/>
    <xf numFmtId="0" fontId="76" fillId="0" borderId="31" xfId="0" applyFont="1" applyFill="1" applyBorder="1"/>
    <xf numFmtId="0" fontId="47" fillId="0" borderId="26" xfId="0" applyFont="1" applyFill="1" applyBorder="1"/>
    <xf numFmtId="0" fontId="49" fillId="0" borderId="0" xfId="0" applyFont="1" applyFill="1" applyBorder="1" applyAlignment="1"/>
    <xf numFmtId="0" fontId="14" fillId="0" borderId="48" xfId="0" applyFont="1" applyFill="1" applyBorder="1" applyAlignment="1">
      <alignment horizontal="left"/>
    </xf>
    <xf numFmtId="0" fontId="42" fillId="0" borderId="47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2" xfId="0" applyFont="1" applyFill="1" applyBorder="1"/>
    <xf numFmtId="0" fontId="0" fillId="0" borderId="51" xfId="0" applyBorder="1"/>
    <xf numFmtId="0" fontId="4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166" fontId="87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36" xfId="0" applyBorder="1"/>
    <xf numFmtId="0" fontId="2" fillId="0" borderId="57" xfId="0" applyFont="1" applyFill="1" applyBorder="1"/>
    <xf numFmtId="0" fontId="21" fillId="0" borderId="57" xfId="0" applyFont="1" applyFill="1" applyBorder="1"/>
    <xf numFmtId="0" fontId="2" fillId="0" borderId="59" xfId="0" applyFont="1" applyBorder="1"/>
    <xf numFmtId="0" fontId="14" fillId="0" borderId="62" xfId="0" applyFont="1" applyFill="1" applyBorder="1" applyAlignment="1">
      <alignment horizontal="left"/>
    </xf>
    <xf numFmtId="0" fontId="53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52" fillId="0" borderId="0" xfId="0" applyFont="1" applyFill="1" applyBorder="1"/>
    <xf numFmtId="0" fontId="82" fillId="0" borderId="0" xfId="0" applyFont="1" applyFill="1" applyBorder="1"/>
    <xf numFmtId="0" fontId="47" fillId="0" borderId="0" xfId="0" applyFont="1" applyFill="1" applyBorder="1"/>
    <xf numFmtId="0" fontId="76" fillId="0" borderId="0" xfId="0" applyFont="1" applyFill="1" applyBorder="1"/>
    <xf numFmtId="0" fontId="77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6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5" fillId="0" borderId="0" xfId="0" applyFont="1" applyFill="1" applyBorder="1"/>
    <xf numFmtId="0" fontId="6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2" fontId="7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1" fontId="0" fillId="0" borderId="0" xfId="0" applyNumberFormat="1" applyFill="1" applyBorder="1"/>
    <xf numFmtId="0" fontId="47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4" fillId="0" borderId="57" xfId="0" applyFont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1" fontId="35" fillId="0" borderId="57" xfId="0" applyNumberFormat="1" applyFont="1" applyBorder="1" applyAlignment="1">
      <alignment horizontal="center"/>
    </xf>
    <xf numFmtId="2" fontId="37" fillId="4" borderId="58" xfId="0" applyNumberFormat="1" applyFont="1" applyFill="1" applyBorder="1" applyAlignment="1">
      <alignment horizontal="center"/>
    </xf>
    <xf numFmtId="2" fontId="37" fillId="4" borderId="59" xfId="0" applyNumberFormat="1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9" xfId="0" applyFill="1" applyBorder="1"/>
    <xf numFmtId="0" fontId="2" fillId="0" borderId="71" xfId="0" applyFont="1" applyFill="1" applyBorder="1" applyAlignment="1">
      <alignment horizontal="left"/>
    </xf>
    <xf numFmtId="0" fontId="21" fillId="0" borderId="71" xfId="0" applyFont="1" applyFill="1" applyBorder="1" applyAlignment="1">
      <alignment horizontal="left"/>
    </xf>
    <xf numFmtId="0" fontId="27" fillId="0" borderId="73" xfId="0" applyFont="1" applyFill="1" applyBorder="1" applyAlignment="1">
      <alignment horizontal="left"/>
    </xf>
    <xf numFmtId="0" fontId="0" fillId="0" borderId="77" xfId="0" applyBorder="1"/>
    <xf numFmtId="0" fontId="7" fillId="0" borderId="71" xfId="0" applyFont="1" applyBorder="1"/>
    <xf numFmtId="0" fontId="2" fillId="0" borderId="65" xfId="0" applyFont="1" applyFill="1" applyBorder="1" applyAlignment="1">
      <alignment horizontal="center"/>
    </xf>
    <xf numFmtId="0" fontId="2" fillId="0" borderId="71" xfId="0" applyFont="1" applyBorder="1"/>
    <xf numFmtId="0" fontId="16" fillId="0" borderId="71" xfId="0" applyFont="1" applyBorder="1" applyAlignment="1">
      <alignment horizontal="center"/>
    </xf>
    <xf numFmtId="0" fontId="0" fillId="0" borderId="18" xfId="0" applyFill="1" applyBorder="1"/>
    <xf numFmtId="2" fontId="34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6" fillId="0" borderId="62" xfId="0" applyFont="1" applyBorder="1"/>
    <xf numFmtId="0" fontId="14" fillId="0" borderId="62" xfId="0" applyFont="1" applyBorder="1" applyAlignment="1">
      <alignment horizontal="left"/>
    </xf>
    <xf numFmtId="0" fontId="2" fillId="0" borderId="74" xfId="0" applyFont="1" applyFill="1" applyBorder="1"/>
    <xf numFmtId="0" fontId="2" fillId="0" borderId="75" xfId="0" applyFont="1" applyFill="1" applyBorder="1" applyAlignment="1">
      <alignment horizontal="left"/>
    </xf>
    <xf numFmtId="0" fontId="2" fillId="0" borderId="64" xfId="0" applyFont="1" applyBorder="1"/>
    <xf numFmtId="0" fontId="32" fillId="0" borderId="71" xfId="0" applyFont="1" applyBorder="1" applyAlignment="1">
      <alignment horizontal="left"/>
    </xf>
    <xf numFmtId="0" fontId="2" fillId="0" borderId="71" xfId="0" applyFont="1" applyFill="1" applyBorder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14" fillId="0" borderId="62" xfId="0" applyNumberFormat="1" applyFont="1" applyBorder="1" applyAlignment="1">
      <alignment horizontal="left"/>
    </xf>
    <xf numFmtId="0" fontId="2" fillId="0" borderId="58" xfId="0" applyFont="1" applyBorder="1"/>
    <xf numFmtId="0" fontId="28" fillId="0" borderId="0" xfId="0" applyFont="1" applyFill="1" applyBorder="1"/>
    <xf numFmtId="0" fontId="27" fillId="0" borderId="76" xfId="0" applyFont="1" applyFill="1" applyBorder="1" applyAlignment="1">
      <alignment horizontal="left"/>
    </xf>
    <xf numFmtId="0" fontId="2" fillId="0" borderId="75" xfId="0" applyFont="1" applyBorder="1"/>
    <xf numFmtId="0" fontId="2" fillId="0" borderId="65" xfId="0" applyFont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32" fillId="0" borderId="71" xfId="0" applyFont="1" applyFill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62" xfId="0" applyFont="1" applyBorder="1"/>
    <xf numFmtId="0" fontId="4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63" fillId="0" borderId="0" xfId="0" applyFont="1" applyFill="1" applyBorder="1"/>
    <xf numFmtId="0" fontId="14" fillId="0" borderId="51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2" fillId="0" borderId="75" xfId="0" applyFont="1" applyFill="1" applyBorder="1"/>
    <xf numFmtId="0" fontId="2" fillId="0" borderId="36" xfId="0" applyFont="1" applyBorder="1" applyAlignment="1">
      <alignment horizontal="center"/>
    </xf>
    <xf numFmtId="0" fontId="0" fillId="0" borderId="72" xfId="0" applyBorder="1"/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14" fillId="0" borderId="62" xfId="0" applyFont="1" applyBorder="1" applyAlignment="1">
      <alignment horizontal="center"/>
    </xf>
    <xf numFmtId="0" fontId="0" fillId="0" borderId="50" xfId="0" applyBorder="1"/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67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3" fillId="0" borderId="0" xfId="0" applyFont="1" applyFill="1" applyBorder="1"/>
    <xf numFmtId="0" fontId="59" fillId="0" borderId="0" xfId="0" applyFont="1" applyFill="1" applyBorder="1"/>
    <xf numFmtId="0" fontId="74" fillId="0" borderId="0" xfId="0" applyFont="1" applyFill="1" applyBorder="1"/>
    <xf numFmtId="165" fontId="80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79" fillId="0" borderId="0" xfId="0" applyNumberFormat="1" applyFont="1" applyFill="1" applyBorder="1" applyAlignment="1">
      <alignment horizontal="left"/>
    </xf>
    <xf numFmtId="167" fontId="80" fillId="0" borderId="0" xfId="0" applyNumberFormat="1" applyFont="1" applyFill="1" applyBorder="1" applyAlignment="1">
      <alignment horizontal="left"/>
    </xf>
    <xf numFmtId="0" fontId="56" fillId="0" borderId="0" xfId="0" applyFont="1" applyFill="1" applyBorder="1"/>
    <xf numFmtId="0" fontId="66" fillId="0" borderId="0" xfId="0" applyFont="1" applyFill="1" applyBorder="1"/>
    <xf numFmtId="0" fontId="68" fillId="0" borderId="0" xfId="0" applyFont="1" applyFill="1" applyBorder="1"/>
    <xf numFmtId="0" fontId="55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6" fillId="0" borderId="51" xfId="0" applyFont="1" applyBorder="1"/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5" fillId="0" borderId="0" xfId="0" applyFont="1"/>
    <xf numFmtId="0" fontId="5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/>
    <xf numFmtId="0" fontId="2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66" fillId="0" borderId="0" xfId="0" applyFont="1"/>
    <xf numFmtId="2" fontId="14" fillId="0" borderId="0" xfId="0" applyNumberFormat="1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66" fontId="30" fillId="0" borderId="0" xfId="0" applyNumberFormat="1" applyFont="1"/>
    <xf numFmtId="165" fontId="30" fillId="0" borderId="0" xfId="0" applyNumberFormat="1" applyFont="1"/>
    <xf numFmtId="2" fontId="30" fillId="0" borderId="0" xfId="0" applyNumberFormat="1" applyFont="1"/>
    <xf numFmtId="0" fontId="32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6" fillId="0" borderId="48" xfId="0" applyFont="1" applyBorder="1" applyAlignment="1">
      <alignment horizontal="center"/>
    </xf>
    <xf numFmtId="166" fontId="16" fillId="0" borderId="75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2" fillId="0" borderId="52" xfId="0" applyFont="1" applyBorder="1"/>
    <xf numFmtId="0" fontId="70" fillId="0" borderId="71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14" fillId="0" borderId="74" xfId="0" applyFont="1" applyBorder="1" applyAlignment="1">
      <alignment horizontal="left"/>
    </xf>
    <xf numFmtId="164" fontId="14" fillId="0" borderId="0" xfId="0" applyNumberFormat="1" applyFont="1" applyBorder="1" applyAlignment="1"/>
    <xf numFmtId="0" fontId="2" fillId="0" borderId="7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" fillId="0" borderId="73" xfId="0" applyFont="1" applyFill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2" fontId="14" fillId="0" borderId="75" xfId="0" applyNumberFormat="1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166" fontId="14" fillId="0" borderId="71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70" fillId="0" borderId="71" xfId="0" applyNumberFormat="1" applyFont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2" fontId="14" fillId="0" borderId="72" xfId="0" applyNumberFormat="1" applyFont="1" applyBorder="1" applyAlignment="1">
      <alignment horizontal="center"/>
    </xf>
    <xf numFmtId="9" fontId="15" fillId="7" borderId="67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8" fillId="0" borderId="16" xfId="0" applyFont="1" applyBorder="1"/>
    <xf numFmtId="0" fontId="32" fillId="0" borderId="75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46" fillId="0" borderId="3" xfId="0" applyFont="1" applyFill="1" applyBorder="1" applyAlignment="1">
      <alignment horizontal="center"/>
    </xf>
    <xf numFmtId="0" fontId="16" fillId="0" borderId="18" xfId="0" applyFont="1" applyBorder="1"/>
    <xf numFmtId="0" fontId="16" fillId="0" borderId="25" xfId="0" applyFont="1" applyBorder="1"/>
    <xf numFmtId="0" fontId="49" fillId="0" borderId="0" xfId="0" applyFont="1" applyBorder="1"/>
    <xf numFmtId="0" fontId="78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32" fillId="0" borderId="49" xfId="0" applyFont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2" fillId="0" borderId="18" xfId="0" applyFont="1" applyFill="1" applyBorder="1"/>
    <xf numFmtId="0" fontId="14" fillId="0" borderId="26" xfId="0" applyFont="1" applyFill="1" applyBorder="1" applyAlignment="1">
      <alignment horizontal="left"/>
    </xf>
    <xf numFmtId="0" fontId="49" fillId="0" borderId="25" xfId="0" applyFont="1" applyFill="1" applyBorder="1"/>
    <xf numFmtId="0" fontId="3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5" xfId="0" applyFont="1" applyBorder="1"/>
    <xf numFmtId="0" fontId="2" fillId="0" borderId="50" xfId="0" applyFont="1" applyBorder="1" applyAlignment="1">
      <alignment horizontal="center"/>
    </xf>
    <xf numFmtId="2" fontId="0" fillId="0" borderId="0" xfId="0" applyNumberFormat="1"/>
    <xf numFmtId="0" fontId="21" fillId="0" borderId="49" xfId="0" applyFont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8" fillId="0" borderId="71" xfId="0" applyFont="1" applyBorder="1" applyAlignment="1">
      <alignment horizontal="right"/>
    </xf>
    <xf numFmtId="0" fontId="32" fillId="0" borderId="52" xfId="0" applyFont="1" applyBorder="1" applyAlignment="1">
      <alignment horizontal="left"/>
    </xf>
    <xf numFmtId="0" fontId="16" fillId="0" borderId="0" xfId="0" applyFont="1" applyFill="1" applyBorder="1" applyAlignment="1"/>
    <xf numFmtId="0" fontId="14" fillId="0" borderId="36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32" fillId="0" borderId="0" xfId="0" applyFont="1" applyFill="1" applyBorder="1" applyAlignment="1"/>
    <xf numFmtId="0" fontId="43" fillId="0" borderId="0" xfId="0" applyFont="1" applyFill="1" applyBorder="1"/>
    <xf numFmtId="165" fontId="46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91" fillId="0" borderId="0" xfId="0" applyFont="1" applyFill="1" applyBorder="1"/>
    <xf numFmtId="2" fontId="46" fillId="0" borderId="0" xfId="0" applyNumberFormat="1" applyFont="1" applyFill="1" applyBorder="1" applyAlignment="1">
      <alignment horizontal="center"/>
    </xf>
    <xf numFmtId="0" fontId="93" fillId="0" borderId="0" xfId="0" applyFont="1" applyFill="1" applyBorder="1"/>
    <xf numFmtId="0" fontId="94" fillId="0" borderId="0" xfId="0" applyFont="1" applyFill="1" applyBorder="1"/>
    <xf numFmtId="2" fontId="7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166" fontId="46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left"/>
    </xf>
    <xf numFmtId="0" fontId="50" fillId="0" borderId="0" xfId="0" applyFont="1" applyFill="1" applyBorder="1"/>
    <xf numFmtId="168" fontId="48" fillId="0" borderId="0" xfId="0" applyNumberFormat="1" applyFont="1" applyFill="1" applyBorder="1"/>
    <xf numFmtId="0" fontId="51" fillId="0" borderId="0" xfId="0" applyFont="1" applyFill="1" applyBorder="1"/>
    <xf numFmtId="165" fontId="16" fillId="0" borderId="0" xfId="0" applyNumberFormat="1" applyFont="1" applyFill="1" applyBorder="1"/>
    <xf numFmtId="166" fontId="21" fillId="0" borderId="0" xfId="0" applyNumberFormat="1" applyFont="1" applyFill="1" applyBorder="1"/>
    <xf numFmtId="0" fontId="67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9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right"/>
    </xf>
    <xf numFmtId="0" fontId="16" fillId="0" borderId="57" xfId="0" applyFont="1" applyBorder="1"/>
    <xf numFmtId="0" fontId="2" fillId="0" borderId="67" xfId="0" applyFont="1" applyBorder="1"/>
    <xf numFmtId="2" fontId="32" fillId="0" borderId="0" xfId="0" applyNumberFormat="1" applyFont="1" applyFill="1"/>
    <xf numFmtId="0" fontId="16" fillId="0" borderId="48" xfId="0" applyFont="1" applyBorder="1"/>
    <xf numFmtId="168" fontId="79" fillId="0" borderId="0" xfId="0" applyNumberFormat="1" applyFont="1" applyFill="1" applyBorder="1" applyAlignment="1">
      <alignment horizontal="left"/>
    </xf>
    <xf numFmtId="0" fontId="2" fillId="0" borderId="48" xfId="0" applyFont="1" applyBorder="1"/>
    <xf numFmtId="169" fontId="21" fillId="0" borderId="0" xfId="0" applyNumberFormat="1" applyFont="1" applyFill="1"/>
    <xf numFmtId="166" fontId="0" fillId="0" borderId="0" xfId="0" applyNumberFormat="1"/>
    <xf numFmtId="0" fontId="2" fillId="0" borderId="30" xfId="0" applyFont="1" applyBorder="1"/>
    <xf numFmtId="0" fontId="0" fillId="0" borderId="48" xfId="0" applyBorder="1"/>
    <xf numFmtId="0" fontId="65" fillId="0" borderId="0" xfId="0" applyFont="1" applyAlignment="1">
      <alignment horizontal="left"/>
    </xf>
    <xf numFmtId="0" fontId="4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1" fontId="35" fillId="0" borderId="37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61" xfId="0" applyFont="1" applyBorder="1" applyAlignment="1">
      <alignment horizontal="right"/>
    </xf>
    <xf numFmtId="0" fontId="46" fillId="0" borderId="26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4" fillId="0" borderId="82" xfId="0" applyFont="1" applyBorder="1" applyAlignment="1">
      <alignment horizontal="right"/>
    </xf>
    <xf numFmtId="2" fontId="35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61" xfId="0" applyFont="1" applyBorder="1"/>
    <xf numFmtId="1" fontId="35" fillId="0" borderId="61" xfId="0" applyNumberFormat="1" applyFont="1" applyBorder="1" applyAlignment="1">
      <alignment horizontal="center"/>
    </xf>
    <xf numFmtId="0" fontId="14" fillId="0" borderId="61" xfId="0" applyFont="1" applyBorder="1" applyAlignment="1">
      <alignment horizontal="right"/>
    </xf>
    <xf numFmtId="2" fontId="15" fillId="0" borderId="26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2" fillId="0" borderId="61" xfId="0" applyFont="1" applyBorder="1" applyAlignment="1">
      <alignment horizontal="center"/>
    </xf>
    <xf numFmtId="1" fontId="35" fillId="0" borderId="62" xfId="0" applyNumberFormat="1" applyFont="1" applyBorder="1" applyAlignment="1">
      <alignment horizontal="center"/>
    </xf>
    <xf numFmtId="0" fontId="2" fillId="0" borderId="81" xfId="0" applyFont="1" applyBorder="1"/>
    <xf numFmtId="0" fontId="14" fillId="0" borderId="81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2" fontId="34" fillId="0" borderId="18" xfId="0" applyNumberFormat="1" applyFont="1" applyBorder="1" applyAlignment="1">
      <alignment horizontal="center" vertical="center"/>
    </xf>
    <xf numFmtId="166" fontId="34" fillId="0" borderId="35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61" xfId="0" applyBorder="1" applyAlignment="1">
      <alignment horizontal="center"/>
    </xf>
    <xf numFmtId="0" fontId="2" fillId="0" borderId="81" xfId="0" applyFont="1" applyBorder="1" applyAlignment="1">
      <alignment horizontal="center"/>
    </xf>
    <xf numFmtId="164" fontId="14" fillId="0" borderId="81" xfId="0" applyNumberFormat="1" applyFont="1" applyBorder="1" applyAlignment="1">
      <alignment horizontal="right"/>
    </xf>
    <xf numFmtId="2" fontId="34" fillId="0" borderId="37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6" fillId="0" borderId="9" xfId="0" applyFont="1" applyBorder="1"/>
    <xf numFmtId="1" fontId="103" fillId="0" borderId="82" xfId="0" applyNumberFormat="1" applyFont="1" applyBorder="1" applyAlignment="1">
      <alignment horizontal="center"/>
    </xf>
    <xf numFmtId="1" fontId="103" fillId="0" borderId="61" xfId="0" applyNumberFormat="1" applyFont="1" applyBorder="1" applyAlignment="1">
      <alignment horizontal="center"/>
    </xf>
    <xf numFmtId="0" fontId="2" fillId="0" borderId="72" xfId="0" applyFont="1" applyBorder="1"/>
    <xf numFmtId="0" fontId="21" fillId="0" borderId="61" xfId="0" applyFont="1" applyBorder="1" applyAlignment="1">
      <alignment horizontal="center"/>
    </xf>
    <xf numFmtId="49" fontId="14" fillId="0" borderId="61" xfId="0" applyNumberFormat="1" applyFont="1" applyBorder="1" applyAlignment="1">
      <alignment horizontal="right"/>
    </xf>
    <xf numFmtId="0" fontId="2" fillId="0" borderId="70" xfId="0" applyFont="1" applyBorder="1"/>
    <xf numFmtId="0" fontId="14" fillId="0" borderId="58" xfId="0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1" fontId="35" fillId="0" borderId="82" xfId="0" applyNumberFormat="1" applyFont="1" applyBorder="1" applyAlignment="1">
      <alignment horizontal="center"/>
    </xf>
    <xf numFmtId="0" fontId="0" fillId="0" borderId="46" xfId="0" applyBorder="1" applyAlignment="1">
      <alignment horizontal="left"/>
    </xf>
    <xf numFmtId="0" fontId="21" fillId="0" borderId="8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6" xfId="0" applyFont="1" applyBorder="1"/>
    <xf numFmtId="0" fontId="2" fillId="0" borderId="82" xfId="0" applyFont="1" applyBorder="1"/>
    <xf numFmtId="0" fontId="0" fillId="0" borderId="62" xfId="0" applyBorder="1" applyAlignment="1">
      <alignment horizontal="center"/>
    </xf>
    <xf numFmtId="2" fontId="0" fillId="0" borderId="0" xfId="0" applyNumberFormat="1" applyAlignment="1">
      <alignment horizontal="left"/>
    </xf>
    <xf numFmtId="0" fontId="2" fillId="0" borderId="36" xfId="0" applyFont="1" applyBorder="1"/>
    <xf numFmtId="1" fontId="53" fillId="0" borderId="82" xfId="0" applyNumberFormat="1" applyFont="1" applyBorder="1" applyAlignment="1">
      <alignment horizontal="center"/>
    </xf>
    <xf numFmtId="0" fontId="32" fillId="0" borderId="7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1" fillId="0" borderId="18" xfId="0" applyFont="1" applyBorder="1"/>
    <xf numFmtId="0" fontId="35" fillId="0" borderId="19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5" fillId="0" borderId="27" xfId="0" applyFont="1" applyBorder="1" applyAlignment="1">
      <alignment horizontal="right"/>
    </xf>
    <xf numFmtId="0" fontId="49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37" fillId="0" borderId="24" xfId="0" applyNumberFormat="1" applyFont="1" applyBorder="1" applyAlignment="1">
      <alignment horizontal="center"/>
    </xf>
    <xf numFmtId="0" fontId="49" fillId="0" borderId="47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49" fillId="0" borderId="64" xfId="0" applyFont="1" applyBorder="1" applyAlignment="1">
      <alignment horizontal="center" vertical="center"/>
    </xf>
    <xf numFmtId="2" fontId="39" fillId="10" borderId="71" xfId="0" applyNumberFormat="1" applyFont="1" applyFill="1" applyBorder="1" applyAlignment="1">
      <alignment horizontal="center"/>
    </xf>
    <xf numFmtId="0" fontId="35" fillId="0" borderId="72" xfId="0" applyFont="1" applyBorder="1" applyAlignment="1">
      <alignment horizontal="right"/>
    </xf>
    <xf numFmtId="0" fontId="45" fillId="0" borderId="36" xfId="0" applyFont="1" applyBorder="1" applyAlignment="1">
      <alignment horizontal="left"/>
    </xf>
    <xf numFmtId="0" fontId="0" fillId="4" borderId="77" xfId="0" applyFill="1" applyBorder="1"/>
    <xf numFmtId="2" fontId="15" fillId="4" borderId="68" xfId="0" applyNumberFormat="1" applyFont="1" applyFill="1" applyBorder="1" applyAlignment="1">
      <alignment horizontal="center"/>
    </xf>
    <xf numFmtId="0" fontId="40" fillId="4" borderId="70" xfId="0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166" fontId="30" fillId="0" borderId="0" xfId="0" applyNumberFormat="1" applyFont="1" applyBorder="1"/>
    <xf numFmtId="2" fontId="30" fillId="0" borderId="0" xfId="0" applyNumberFormat="1" applyFont="1" applyBorder="1"/>
    <xf numFmtId="0" fontId="53" fillId="0" borderId="81" xfId="0" applyFont="1" applyBorder="1" applyAlignment="1">
      <alignment horizontal="center"/>
    </xf>
    <xf numFmtId="0" fontId="53" fillId="0" borderId="61" xfId="0" applyFont="1" applyBorder="1" applyAlignment="1">
      <alignment horizontal="center"/>
    </xf>
    <xf numFmtId="0" fontId="2" fillId="0" borderId="14" xfId="0" applyFont="1" applyBorder="1"/>
    <xf numFmtId="2" fontId="37" fillId="4" borderId="6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7" fillId="0" borderId="28" xfId="0" applyFont="1" applyBorder="1"/>
    <xf numFmtId="0" fontId="7" fillId="0" borderId="78" xfId="0" applyFont="1" applyBorder="1"/>
    <xf numFmtId="0" fontId="2" fillId="0" borderId="26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29" xfId="0" applyFont="1" applyBorder="1"/>
    <xf numFmtId="0" fontId="0" fillId="0" borderId="32" xfId="0" applyBorder="1" applyAlignment="1">
      <alignment horizontal="center"/>
    </xf>
    <xf numFmtId="0" fontId="7" fillId="0" borderId="23" xfId="0" applyFont="1" applyBorder="1"/>
    <xf numFmtId="0" fontId="2" fillId="0" borderId="43" xfId="0" applyFont="1" applyBorder="1"/>
    <xf numFmtId="0" fontId="0" fillId="0" borderId="77" xfId="0" applyBorder="1" applyAlignment="1">
      <alignment horizontal="center"/>
    </xf>
    <xf numFmtId="0" fontId="7" fillId="0" borderId="59" xfId="0" applyFont="1" applyBorder="1"/>
    <xf numFmtId="164" fontId="14" fillId="0" borderId="61" xfId="0" applyNumberFormat="1" applyFont="1" applyBorder="1" applyAlignment="1">
      <alignment horizontal="right"/>
    </xf>
    <xf numFmtId="0" fontId="56" fillId="0" borderId="0" xfId="0" applyFont="1" applyBorder="1"/>
    <xf numFmtId="0" fontId="44" fillId="11" borderId="0" xfId="0" applyFont="1" applyFill="1" applyBorder="1"/>
    <xf numFmtId="0" fontId="0" fillId="11" borderId="0" xfId="0" applyFill="1" applyBorder="1"/>
    <xf numFmtId="0" fontId="21" fillId="11" borderId="0" xfId="0" applyFont="1" applyFill="1" applyBorder="1"/>
    <xf numFmtId="0" fontId="2" fillId="11" borderId="0" xfId="0" applyFont="1" applyFill="1" applyBorder="1"/>
    <xf numFmtId="0" fontId="72" fillId="0" borderId="0" xfId="0" applyFont="1" applyFill="1" applyBorder="1"/>
    <xf numFmtId="168" fontId="21" fillId="0" borderId="0" xfId="0" applyNumberFormat="1" applyFont="1" applyFill="1" applyBorder="1"/>
    <xf numFmtId="167" fontId="76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98" fillId="0" borderId="0" xfId="0" applyFont="1" applyFill="1" applyBorder="1"/>
    <xf numFmtId="0" fontId="56" fillId="0" borderId="0" xfId="0" applyFont="1" applyFill="1" applyBorder="1" applyAlignment="1">
      <alignment horizontal="left"/>
    </xf>
    <xf numFmtId="2" fontId="8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11" borderId="0" xfId="0" applyFill="1"/>
    <xf numFmtId="9" fontId="0" fillId="11" borderId="0" xfId="0" applyNumberFormat="1" applyFill="1" applyBorder="1"/>
    <xf numFmtId="0" fontId="47" fillId="11" borderId="0" xfId="0" applyFont="1" applyFill="1" applyBorder="1"/>
    <xf numFmtId="0" fontId="2" fillId="11" borderId="0" xfId="0" applyFont="1" applyFill="1" applyBorder="1" applyAlignment="1">
      <alignment horizontal="left"/>
    </xf>
    <xf numFmtId="0" fontId="32" fillId="11" borderId="0" xfId="0" applyFont="1" applyFill="1" applyBorder="1" applyAlignment="1">
      <alignment horizontal="left"/>
    </xf>
    <xf numFmtId="0" fontId="21" fillId="11" borderId="0" xfId="0" applyFont="1" applyFill="1" applyBorder="1" applyAlignment="1">
      <alignment horizontal="left"/>
    </xf>
    <xf numFmtId="0" fontId="14" fillId="11" borderId="0" xfId="0" applyFont="1" applyFill="1" applyBorder="1" applyAlignment="1">
      <alignment horizontal="left"/>
    </xf>
    <xf numFmtId="0" fontId="64" fillId="11" borderId="0" xfId="0" applyFont="1" applyFill="1" applyBorder="1"/>
    <xf numFmtId="0" fontId="49" fillId="11" borderId="0" xfId="0" applyFont="1" applyFill="1" applyBorder="1"/>
    <xf numFmtId="0" fontId="32" fillId="11" borderId="0" xfId="0" applyFont="1" applyFill="1" applyBorder="1"/>
    <xf numFmtId="0" fontId="59" fillId="11" borderId="0" xfId="0" applyFont="1" applyFill="1" applyBorder="1"/>
    <xf numFmtId="0" fontId="14" fillId="11" borderId="0" xfId="0" applyFont="1" applyFill="1" applyBorder="1"/>
    <xf numFmtId="0" fontId="65" fillId="11" borderId="0" xfId="0" applyFont="1" applyFill="1" applyBorder="1"/>
    <xf numFmtId="0" fontId="102" fillId="11" borderId="0" xfId="0" applyFont="1" applyFill="1" applyBorder="1"/>
    <xf numFmtId="0" fontId="5" fillId="11" borderId="0" xfId="0" applyFont="1" applyFill="1" applyBorder="1"/>
    <xf numFmtId="0" fontId="49" fillId="11" borderId="0" xfId="0" applyFont="1" applyFill="1" applyBorder="1" applyAlignment="1"/>
    <xf numFmtId="0" fontId="63" fillId="11" borderId="0" xfId="0" applyFont="1" applyFill="1" applyBorder="1"/>
    <xf numFmtId="0" fontId="46" fillId="11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center"/>
    </xf>
    <xf numFmtId="166" fontId="92" fillId="0" borderId="0" xfId="0" applyNumberFormat="1" applyFont="1" applyFill="1" applyBorder="1" applyAlignment="1">
      <alignment horizontal="center"/>
    </xf>
    <xf numFmtId="165" fontId="92" fillId="0" borderId="0" xfId="0" applyNumberFormat="1" applyFont="1" applyFill="1" applyBorder="1" applyAlignment="1">
      <alignment horizontal="center"/>
    </xf>
    <xf numFmtId="2" fontId="9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5" fontId="63" fillId="0" borderId="0" xfId="0" applyNumberFormat="1" applyFont="1" applyFill="1" applyBorder="1" applyAlignment="1">
      <alignment horizontal="left"/>
    </xf>
    <xf numFmtId="2" fontId="63" fillId="0" borderId="0" xfId="0" applyNumberFormat="1" applyFont="1" applyFill="1" applyBorder="1" applyAlignment="1">
      <alignment horizontal="left"/>
    </xf>
    <xf numFmtId="1" fontId="63" fillId="0" borderId="0" xfId="0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/>
    <xf numFmtId="165" fontId="30" fillId="0" borderId="0" xfId="0" applyNumberFormat="1" applyFont="1" applyFill="1" applyBorder="1"/>
    <xf numFmtId="2" fontId="30" fillId="0" borderId="0" xfId="0" applyNumberFormat="1" applyFont="1" applyFill="1" applyBorder="1"/>
    <xf numFmtId="165" fontId="29" fillId="0" borderId="0" xfId="0" applyNumberFormat="1" applyFont="1" applyFill="1" applyBorder="1"/>
    <xf numFmtId="2" fontId="20" fillId="0" borderId="0" xfId="0" applyNumberFormat="1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166" fontId="75" fillId="0" borderId="0" xfId="0" applyNumberFormat="1" applyFont="1" applyFill="1" applyBorder="1"/>
    <xf numFmtId="2" fontId="75" fillId="0" borderId="0" xfId="0" applyNumberFormat="1" applyFont="1" applyFill="1" applyBorder="1"/>
    <xf numFmtId="166" fontId="29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center"/>
    </xf>
    <xf numFmtId="2" fontId="86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0" fontId="24" fillId="0" borderId="0" xfId="0" applyFont="1" applyFill="1" applyBorder="1"/>
    <xf numFmtId="2" fontId="58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166" fontId="90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66" fontId="96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167" fontId="0" fillId="0" borderId="0" xfId="0" applyNumberFormat="1"/>
    <xf numFmtId="0" fontId="14" fillId="0" borderId="4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59" fillId="0" borderId="0" xfId="0" applyFont="1"/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53" fillId="0" borderId="0" xfId="0" applyFont="1"/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66" fontId="16" fillId="0" borderId="0" xfId="0" applyNumberFormat="1" applyFont="1" applyBorder="1" applyAlignment="1">
      <alignment horizontal="center"/>
    </xf>
    <xf numFmtId="9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left"/>
    </xf>
    <xf numFmtId="0" fontId="1" fillId="0" borderId="10" xfId="0" applyFont="1" applyBorder="1"/>
    <xf numFmtId="0" fontId="105" fillId="10" borderId="6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14" fillId="0" borderId="48" xfId="0" applyNumberFormat="1" applyFont="1" applyBorder="1" applyAlignment="1">
      <alignment horizontal="left"/>
    </xf>
    <xf numFmtId="0" fontId="2" fillId="0" borderId="44" xfId="0" applyFont="1" applyBorder="1"/>
    <xf numFmtId="0" fontId="46" fillId="0" borderId="35" xfId="0" applyFont="1" applyBorder="1" applyAlignment="1">
      <alignment horizontal="center"/>
    </xf>
    <xf numFmtId="49" fontId="14" fillId="0" borderId="51" xfId="0" applyNumberFormat="1" applyFont="1" applyBorder="1" applyAlignment="1">
      <alignment horizontal="left"/>
    </xf>
    <xf numFmtId="0" fontId="8" fillId="0" borderId="18" xfId="0" applyFont="1" applyBorder="1"/>
    <xf numFmtId="0" fontId="0" fillId="0" borderId="51" xfId="0" applyFill="1" applyBorder="1"/>
    <xf numFmtId="49" fontId="14" fillId="0" borderId="0" xfId="0" applyNumberFormat="1" applyFont="1" applyBorder="1" applyAlignment="1">
      <alignment horizontal="center"/>
    </xf>
    <xf numFmtId="166" fontId="17" fillId="0" borderId="69" xfId="0" applyNumberFormat="1" applyFont="1" applyBorder="1" applyAlignment="1">
      <alignment horizontal="center"/>
    </xf>
    <xf numFmtId="166" fontId="17" fillId="0" borderId="67" xfId="0" applyNumberFormat="1" applyFont="1" applyBorder="1" applyAlignment="1">
      <alignment horizontal="center"/>
    </xf>
    <xf numFmtId="0" fontId="0" fillId="0" borderId="81" xfId="0" applyBorder="1" applyAlignment="1">
      <alignment horizontal="center"/>
    </xf>
    <xf numFmtId="2" fontId="35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0" fontId="38" fillId="0" borderId="57" xfId="0" applyFont="1" applyBorder="1" applyAlignment="1">
      <alignment horizontal="right"/>
    </xf>
    <xf numFmtId="0" fontId="38" fillId="0" borderId="73" xfId="0" applyFont="1" applyBorder="1" applyAlignment="1">
      <alignment horizontal="right"/>
    </xf>
    <xf numFmtId="2" fontId="19" fillId="3" borderId="73" xfId="0" applyNumberFormat="1" applyFont="1" applyFill="1" applyBorder="1" applyAlignment="1">
      <alignment horizontal="center"/>
    </xf>
    <xf numFmtId="2" fontId="19" fillId="3" borderId="57" xfId="0" applyNumberFormat="1" applyFont="1" applyFill="1" applyBorder="1" applyAlignment="1">
      <alignment horizontal="center"/>
    </xf>
    <xf numFmtId="2" fontId="19" fillId="3" borderId="71" xfId="0" applyNumberFormat="1" applyFont="1" applyFill="1" applyBorder="1" applyAlignment="1">
      <alignment horizontal="center"/>
    </xf>
    <xf numFmtId="0" fontId="46" fillId="0" borderId="45" xfId="0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17" fillId="0" borderId="71" xfId="0" applyNumberFormat="1" applyFont="1" applyBorder="1" applyAlignment="1">
      <alignment horizontal="center"/>
    </xf>
    <xf numFmtId="166" fontId="10" fillId="0" borderId="28" xfId="0" applyNumberFormat="1" applyFont="1" applyBorder="1" applyAlignment="1">
      <alignment horizontal="center" vertical="center"/>
    </xf>
    <xf numFmtId="1" fontId="103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/>
    </xf>
    <xf numFmtId="166" fontId="10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21" fillId="0" borderId="61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166" fontId="17" fillId="0" borderId="34" xfId="0" applyNumberFormat="1" applyFont="1" applyBorder="1" applyAlignment="1">
      <alignment horizontal="center"/>
    </xf>
    <xf numFmtId="0" fontId="14" fillId="0" borderId="49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6" fontId="34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4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101" fillId="0" borderId="0" xfId="0" applyFont="1" applyBorder="1"/>
    <xf numFmtId="166" fontId="17" fillId="0" borderId="63" xfId="0" applyNumberFormat="1" applyFont="1" applyBorder="1" applyAlignment="1">
      <alignment horizontal="center"/>
    </xf>
    <xf numFmtId="0" fontId="101" fillId="0" borderId="0" xfId="0" applyFont="1" applyFill="1" applyBorder="1"/>
    <xf numFmtId="9" fontId="7" fillId="0" borderId="0" xfId="0" applyNumberFormat="1" applyFont="1" applyBorder="1" applyAlignment="1">
      <alignment horizontal="center"/>
    </xf>
    <xf numFmtId="166" fontId="17" fillId="0" borderId="55" xfId="0" applyNumberFormat="1" applyFont="1" applyBorder="1" applyAlignment="1">
      <alignment horizontal="center"/>
    </xf>
    <xf numFmtId="166" fontId="34" fillId="0" borderId="24" xfId="0" applyNumberFormat="1" applyFont="1" applyBorder="1" applyAlignment="1">
      <alignment horizontal="center" vertical="center"/>
    </xf>
    <xf numFmtId="166" fontId="10" fillId="0" borderId="24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2" fontId="20" fillId="0" borderId="25" xfId="0" applyNumberFormat="1" applyFont="1" applyBorder="1" applyAlignment="1">
      <alignment horizontal="left"/>
    </xf>
    <xf numFmtId="167" fontId="17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166" fontId="14" fillId="0" borderId="36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1" fontId="103" fillId="0" borderId="0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1" fontId="5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166" fontId="47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2" fontId="74" fillId="0" borderId="0" xfId="0" applyNumberFormat="1" applyFont="1" applyBorder="1" applyAlignment="1">
      <alignment horizontal="left"/>
    </xf>
    <xf numFmtId="165" fontId="21" fillId="0" borderId="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6" fontId="17" fillId="0" borderId="76" xfId="0" applyNumberFormat="1" applyFont="1" applyBorder="1" applyAlignment="1">
      <alignment horizontal="center"/>
    </xf>
    <xf numFmtId="0" fontId="16" fillId="0" borderId="32" xfId="0" applyFont="1" applyBorder="1"/>
    <xf numFmtId="0" fontId="68" fillId="0" borderId="0" xfId="0" applyFont="1" applyBorder="1"/>
    <xf numFmtId="0" fontId="46" fillId="0" borderId="19" xfId="0" applyFont="1" applyBorder="1" applyAlignment="1">
      <alignment horizontal="center"/>
    </xf>
    <xf numFmtId="164" fontId="14" fillId="0" borderId="82" xfId="0" applyNumberFormat="1" applyFont="1" applyBorder="1" applyAlignment="1">
      <alignment horizontal="right"/>
    </xf>
    <xf numFmtId="0" fontId="2" fillId="0" borderId="82" xfId="0" applyFont="1" applyFill="1" applyBorder="1"/>
    <xf numFmtId="166" fontId="16" fillId="0" borderId="71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left"/>
    </xf>
    <xf numFmtId="0" fontId="16" fillId="0" borderId="18" xfId="0" applyFont="1" applyFill="1" applyBorder="1"/>
    <xf numFmtId="0" fontId="0" fillId="0" borderId="3" xfId="0" applyBorder="1" applyAlignment="1">
      <alignment horizontal="center"/>
    </xf>
    <xf numFmtId="0" fontId="59" fillId="0" borderId="0" xfId="0" applyFont="1" applyBorder="1" applyAlignment="1">
      <alignment horizontal="left"/>
    </xf>
    <xf numFmtId="0" fontId="71" fillId="0" borderId="0" xfId="0" applyFont="1" applyFill="1" applyBorder="1"/>
    <xf numFmtId="0" fontId="99" fillId="0" borderId="0" xfId="0" applyFont="1" applyFill="1" applyBorder="1"/>
    <xf numFmtId="167" fontId="0" fillId="0" borderId="0" xfId="0" applyNumberFormat="1" applyFill="1" applyBorder="1"/>
    <xf numFmtId="2" fontId="42" fillId="0" borderId="47" xfId="0" applyNumberFormat="1" applyFont="1" applyBorder="1" applyAlignment="1">
      <alignment horizontal="center"/>
    </xf>
    <xf numFmtId="0" fontId="2" fillId="0" borderId="3" xfId="0" applyFont="1" applyBorder="1"/>
    <xf numFmtId="0" fontId="56" fillId="0" borderId="2" xfId="0" applyFont="1" applyBorder="1" applyAlignment="1">
      <alignment horizontal="left"/>
    </xf>
    <xf numFmtId="2" fontId="100" fillId="0" borderId="0" xfId="0" applyNumberFormat="1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7" fillId="0" borderId="74" xfId="0" applyFont="1" applyBorder="1"/>
    <xf numFmtId="0" fontId="62" fillId="0" borderId="0" xfId="0" applyFont="1" applyFill="1" applyBorder="1"/>
    <xf numFmtId="0" fontId="61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1" fillId="0" borderId="0" xfId="0" applyNumberFormat="1" applyFont="1" applyFill="1" applyBorder="1"/>
    <xf numFmtId="2" fontId="5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6" fontId="61" fillId="0" borderId="0" xfId="0" applyNumberFormat="1" applyFont="1" applyFill="1" applyBorder="1"/>
    <xf numFmtId="165" fontId="59" fillId="0" borderId="0" xfId="0" applyNumberFormat="1" applyFont="1" applyFill="1" applyBorder="1" applyAlignment="1">
      <alignment horizontal="center"/>
    </xf>
    <xf numFmtId="167" fontId="61" fillId="0" borderId="0" xfId="0" applyNumberFormat="1" applyFont="1" applyFill="1" applyBorder="1"/>
    <xf numFmtId="1" fontId="59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2" fontId="82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/>
    <xf numFmtId="2" fontId="42" fillId="0" borderId="0" xfId="0" applyNumberFormat="1" applyFont="1" applyFill="1" applyBorder="1" applyAlignment="1">
      <alignment horizontal="center"/>
    </xf>
    <xf numFmtId="2" fontId="109" fillId="0" borderId="0" xfId="0" applyNumberFormat="1" applyFont="1" applyFill="1" applyBorder="1"/>
    <xf numFmtId="168" fontId="61" fillId="0" borderId="0" xfId="0" applyNumberFormat="1" applyFont="1" applyFill="1" applyBorder="1"/>
    <xf numFmtId="2" fontId="7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left"/>
    </xf>
    <xf numFmtId="166" fontId="42" fillId="0" borderId="0" xfId="0" applyNumberFormat="1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6" fontId="72" fillId="0" borderId="0" xfId="0" applyNumberFormat="1" applyFont="1" applyFill="1" applyBorder="1" applyAlignment="1">
      <alignment horizontal="center"/>
    </xf>
    <xf numFmtId="0" fontId="42" fillId="0" borderId="52" xfId="0" applyFont="1" applyBorder="1" applyAlignment="1">
      <alignment horizontal="center"/>
    </xf>
    <xf numFmtId="2" fontId="72" fillId="0" borderId="64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14" fillId="0" borderId="57" xfId="0" applyFont="1" applyBorder="1" applyAlignment="1">
      <alignment horizontal="left"/>
    </xf>
    <xf numFmtId="2" fontId="79" fillId="0" borderId="0" xfId="0" applyNumberFormat="1" applyFont="1" applyBorder="1" applyAlignment="1">
      <alignment horizontal="left"/>
    </xf>
    <xf numFmtId="0" fontId="2" fillId="0" borderId="9" xfId="0" applyFont="1" applyBorder="1"/>
    <xf numFmtId="0" fontId="32" fillId="0" borderId="82" xfId="0" applyFont="1" applyBorder="1" applyAlignment="1">
      <alignment horizontal="left"/>
    </xf>
    <xf numFmtId="0" fontId="32" fillId="0" borderId="46" xfId="0" applyFont="1" applyBorder="1" applyAlignment="1">
      <alignment horizontal="left"/>
    </xf>
    <xf numFmtId="0" fontId="32" fillId="0" borderId="61" xfId="0" applyFont="1" applyBorder="1" applyAlignment="1">
      <alignment horizontal="left"/>
    </xf>
    <xf numFmtId="0" fontId="16" fillId="0" borderId="25" xfId="0" applyFont="1" applyFill="1" applyBorder="1"/>
    <xf numFmtId="0" fontId="68" fillId="0" borderId="57" xfId="0" applyFont="1" applyFill="1" applyBorder="1"/>
    <xf numFmtId="0" fontId="49" fillId="0" borderId="5" xfId="0" applyFont="1" applyBorder="1" applyAlignment="1">
      <alignment horizontal="center" vertical="center"/>
    </xf>
    <xf numFmtId="2" fontId="35" fillId="0" borderId="3" xfId="0" applyNumberFormat="1" applyFont="1" applyBorder="1" applyAlignment="1">
      <alignment horizontal="center"/>
    </xf>
    <xf numFmtId="9" fontId="35" fillId="0" borderId="3" xfId="0" applyNumberFormat="1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105" fillId="15" borderId="62" xfId="0" applyFont="1" applyFill="1" applyBorder="1" applyAlignment="1">
      <alignment horizontal="center"/>
    </xf>
    <xf numFmtId="2" fontId="39" fillId="15" borderId="71" xfId="0" applyNumberFormat="1" applyFont="1" applyFill="1" applyBorder="1" applyAlignment="1">
      <alignment horizontal="center"/>
    </xf>
    <xf numFmtId="9" fontId="15" fillId="16" borderId="67" xfId="0" applyNumberFormat="1" applyFont="1" applyFill="1" applyBorder="1" applyAlignment="1">
      <alignment horizontal="center"/>
    </xf>
    <xf numFmtId="2" fontId="19" fillId="15" borderId="57" xfId="0" applyNumberFormat="1" applyFont="1" applyFill="1" applyBorder="1" applyAlignment="1">
      <alignment horizontal="center"/>
    </xf>
    <xf numFmtId="2" fontId="19" fillId="15" borderId="71" xfId="0" applyNumberFormat="1" applyFont="1" applyFill="1" applyBorder="1" applyAlignment="1">
      <alignment horizontal="center"/>
    </xf>
    <xf numFmtId="2" fontId="19" fillId="15" borderId="73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0" fillId="0" borderId="27" xfId="0" applyBorder="1" applyAlignment="1">
      <alignment horizontal="left"/>
    </xf>
    <xf numFmtId="2" fontId="39" fillId="2" borderId="74" xfId="0" applyNumberFormat="1" applyFont="1" applyFill="1" applyBorder="1" applyAlignment="1">
      <alignment horizontal="center"/>
    </xf>
    <xf numFmtId="2" fontId="39" fillId="2" borderId="75" xfId="0" applyNumberFormat="1" applyFont="1" applyFill="1" applyBorder="1" applyAlignment="1">
      <alignment horizontal="center"/>
    </xf>
    <xf numFmtId="2" fontId="39" fillId="0" borderId="75" xfId="0" applyNumberFormat="1" applyFont="1" applyBorder="1" applyAlignment="1">
      <alignment horizontal="center"/>
    </xf>
    <xf numFmtId="2" fontId="39" fillId="0" borderId="7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11" fillId="0" borderId="3" xfId="0" applyFont="1" applyBorder="1" applyAlignment="1">
      <alignment horizontal="left"/>
    </xf>
    <xf numFmtId="2" fontId="34" fillId="0" borderId="24" xfId="0" applyNumberFormat="1" applyFont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166" fontId="0" fillId="0" borderId="0" xfId="0" applyNumberFormat="1" applyAlignment="1">
      <alignment horizontal="left"/>
    </xf>
    <xf numFmtId="0" fontId="56" fillId="0" borderId="0" xfId="0" applyFont="1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3" fillId="0" borderId="0" xfId="0" applyFont="1"/>
    <xf numFmtId="166" fontId="0" fillId="0" borderId="0" xfId="0" applyNumberFormat="1" applyAlignment="1">
      <alignment horizontal="center"/>
    </xf>
    <xf numFmtId="166" fontId="53" fillId="0" borderId="0" xfId="0" applyNumberFormat="1" applyFont="1" applyAlignment="1">
      <alignment horizontal="center"/>
    </xf>
    <xf numFmtId="1" fontId="21" fillId="0" borderId="61" xfId="0" applyNumberFormat="1" applyFont="1" applyBorder="1" applyAlignment="1">
      <alignment horizontal="center"/>
    </xf>
    <xf numFmtId="166" fontId="10" fillId="0" borderId="35" xfId="0" applyNumberFormat="1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21" fillId="0" borderId="72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72" fillId="0" borderId="61" xfId="0" applyFont="1" applyBorder="1"/>
    <xf numFmtId="0" fontId="16" fillId="0" borderId="72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0" fillId="0" borderId="45" xfId="0" applyBorder="1" applyAlignment="1">
      <alignment horizontal="right"/>
    </xf>
    <xf numFmtId="165" fontId="79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0" fillId="0" borderId="57" xfId="0" applyFont="1" applyFill="1" applyBorder="1" applyAlignment="1">
      <alignment horizontal="center"/>
    </xf>
    <xf numFmtId="0" fontId="70" fillId="0" borderId="71" xfId="0" applyFont="1" applyFill="1" applyBorder="1" applyAlignment="1">
      <alignment horizontal="center"/>
    </xf>
    <xf numFmtId="2" fontId="70" fillId="0" borderId="71" xfId="0" applyNumberFormat="1" applyFont="1" applyFill="1" applyBorder="1" applyAlignment="1">
      <alignment horizontal="center"/>
    </xf>
    <xf numFmtId="166" fontId="17" fillId="0" borderId="67" xfId="0" applyNumberFormat="1" applyFont="1" applyFill="1" applyBorder="1" applyAlignment="1">
      <alignment horizontal="center"/>
    </xf>
    <xf numFmtId="166" fontId="14" fillId="0" borderId="71" xfId="0" applyNumberFormat="1" applyFont="1" applyFill="1" applyBorder="1" applyAlignment="1">
      <alignment horizontal="center"/>
    </xf>
    <xf numFmtId="0" fontId="14" fillId="0" borderId="75" xfId="0" applyFont="1" applyFill="1" applyBorder="1" applyAlignment="1">
      <alignment horizontal="left"/>
    </xf>
    <xf numFmtId="0" fontId="47" fillId="0" borderId="2" xfId="0" applyFont="1" applyFill="1" applyBorder="1"/>
    <xf numFmtId="0" fontId="76" fillId="0" borderId="3" xfId="0" applyFont="1" applyFill="1" applyBorder="1"/>
    <xf numFmtId="0" fontId="21" fillId="0" borderId="49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9" fillId="0" borderId="33" xfId="0" applyFont="1" applyFill="1" applyBorder="1" applyAlignment="1">
      <alignment horizontal="left"/>
    </xf>
    <xf numFmtId="0" fontId="2" fillId="0" borderId="72" xfId="0" applyFont="1" applyFill="1" applyBorder="1"/>
    <xf numFmtId="0" fontId="74" fillId="0" borderId="76" xfId="0" applyFont="1" applyFill="1" applyBorder="1" applyAlignment="1">
      <alignment horizontal="left"/>
    </xf>
    <xf numFmtId="167" fontId="0" fillId="0" borderId="0" xfId="0" applyNumberFormat="1" applyFill="1"/>
    <xf numFmtId="0" fontId="0" fillId="0" borderId="46" xfId="0" applyBorder="1"/>
    <xf numFmtId="0" fontId="0" fillId="0" borderId="55" xfId="0" applyBorder="1"/>
    <xf numFmtId="0" fontId="47" fillId="0" borderId="18" xfId="0" applyFont="1" applyBorder="1" applyAlignment="1">
      <alignment horizontal="left"/>
    </xf>
    <xf numFmtId="0" fontId="64" fillId="0" borderId="3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7" fillId="0" borderId="3" xfId="0" applyFont="1" applyBorder="1" applyAlignment="1">
      <alignment horizontal="left"/>
    </xf>
    <xf numFmtId="0" fontId="53" fillId="0" borderId="82" xfId="0" applyFont="1" applyBorder="1" applyAlignment="1">
      <alignment horizontal="center"/>
    </xf>
    <xf numFmtId="1" fontId="59" fillId="0" borderId="3" xfId="0" applyNumberFormat="1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19" fillId="2" borderId="3" xfId="0" applyFont="1" applyFill="1" applyBorder="1" applyAlignment="1">
      <alignment horizontal="right"/>
    </xf>
    <xf numFmtId="2" fontId="19" fillId="2" borderId="74" xfId="0" applyNumberFormat="1" applyFont="1" applyFill="1" applyBorder="1" applyAlignment="1">
      <alignment horizontal="center"/>
    </xf>
    <xf numFmtId="2" fontId="19" fillId="2" borderId="75" xfId="0" applyNumberFormat="1" applyFont="1" applyFill="1" applyBorder="1" applyAlignment="1">
      <alignment horizontal="center"/>
    </xf>
    <xf numFmtId="2" fontId="19" fillId="0" borderId="75" xfId="0" applyNumberFormat="1" applyFont="1" applyBorder="1" applyAlignment="1">
      <alignment horizontal="center"/>
    </xf>
    <xf numFmtId="2" fontId="19" fillId="0" borderId="7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9" fillId="2" borderId="36" xfId="0" applyFont="1" applyFill="1" applyBorder="1" applyAlignment="1">
      <alignment horizontal="right"/>
    </xf>
    <xf numFmtId="2" fontId="15" fillId="0" borderId="9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0" fillId="0" borderId="9" xfId="0" applyBorder="1"/>
    <xf numFmtId="0" fontId="46" fillId="0" borderId="18" xfId="0" applyFont="1" applyBorder="1" applyAlignment="1">
      <alignment horizontal="center"/>
    </xf>
    <xf numFmtId="0" fontId="2" fillId="0" borderId="77" xfId="0" applyFont="1" applyBorder="1"/>
    <xf numFmtId="0" fontId="65" fillId="0" borderId="0" xfId="0" applyFont="1" applyAlignment="1">
      <alignment horizontal="center"/>
    </xf>
    <xf numFmtId="0" fontId="65" fillId="0" borderId="3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/>
    <xf numFmtId="0" fontId="10" fillId="0" borderId="0" xfId="0" applyFont="1"/>
    <xf numFmtId="0" fontId="59" fillId="0" borderId="18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4" fillId="0" borderId="22" xfId="0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66" fontId="17" fillId="0" borderId="59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left"/>
    </xf>
    <xf numFmtId="0" fontId="47" fillId="0" borderId="23" xfId="0" applyFont="1" applyBorder="1"/>
    <xf numFmtId="0" fontId="16" fillId="0" borderId="23" xfId="0" applyFont="1" applyBorder="1"/>
    <xf numFmtId="2" fontId="17" fillId="0" borderId="71" xfId="0" applyNumberFormat="1" applyFont="1" applyBorder="1" applyAlignment="1">
      <alignment horizontal="center"/>
    </xf>
    <xf numFmtId="165" fontId="17" fillId="0" borderId="71" xfId="0" applyNumberFormat="1" applyFont="1" applyBorder="1" applyAlignment="1">
      <alignment horizontal="center"/>
    </xf>
    <xf numFmtId="2" fontId="34" fillId="0" borderId="35" xfId="0" applyNumberFormat="1" applyFont="1" applyBorder="1" applyAlignment="1">
      <alignment horizontal="center" vertical="center"/>
    </xf>
    <xf numFmtId="1" fontId="34" fillId="0" borderId="23" xfId="0" applyNumberFormat="1" applyFont="1" applyBorder="1" applyAlignment="1">
      <alignment horizontal="center" vertical="center"/>
    </xf>
    <xf numFmtId="0" fontId="111" fillId="0" borderId="23" xfId="0" applyFont="1" applyBorder="1" applyAlignment="1">
      <alignment horizontal="left"/>
    </xf>
    <xf numFmtId="0" fontId="111" fillId="0" borderId="24" xfId="0" applyFont="1" applyBorder="1"/>
    <xf numFmtId="0" fontId="34" fillId="0" borderId="23" xfId="0" applyFont="1" applyBorder="1" applyAlignment="1">
      <alignment horizontal="left"/>
    </xf>
    <xf numFmtId="165" fontId="34" fillId="0" borderId="2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165" fontId="17" fillId="0" borderId="67" xfId="0" applyNumberFormat="1" applyFont="1" applyBorder="1" applyAlignment="1">
      <alignment horizontal="center"/>
    </xf>
    <xf numFmtId="2" fontId="17" fillId="0" borderId="67" xfId="0" applyNumberFormat="1" applyFont="1" applyBorder="1" applyAlignment="1">
      <alignment horizontal="center"/>
    </xf>
    <xf numFmtId="2" fontId="16" fillId="0" borderId="48" xfId="0" applyNumberFormat="1" applyFont="1" applyBorder="1" applyAlignment="1">
      <alignment horizontal="center"/>
    </xf>
    <xf numFmtId="166" fontId="16" fillId="0" borderId="36" xfId="0" applyNumberFormat="1" applyFont="1" applyBorder="1" applyAlignment="1">
      <alignment horizontal="center"/>
    </xf>
    <xf numFmtId="2" fontId="17" fillId="0" borderId="69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2" fontId="34" fillId="0" borderId="32" xfId="0" applyNumberFormat="1" applyFont="1" applyBorder="1" applyAlignment="1">
      <alignment horizontal="center" vertical="center"/>
    </xf>
    <xf numFmtId="0" fontId="0" fillId="0" borderId="23" xfId="0" applyBorder="1"/>
    <xf numFmtId="0" fontId="0" fillId="0" borderId="52" xfId="0" applyBorder="1" applyAlignment="1">
      <alignment horizontal="left"/>
    </xf>
    <xf numFmtId="165" fontId="39" fillId="0" borderId="75" xfId="0" applyNumberFormat="1" applyFont="1" applyBorder="1" applyAlignment="1">
      <alignment horizontal="center"/>
    </xf>
    <xf numFmtId="0" fontId="16" fillId="0" borderId="46" xfId="0" applyFont="1" applyBorder="1" applyAlignment="1">
      <alignment horizontal="right"/>
    </xf>
    <xf numFmtId="0" fontId="14" fillId="0" borderId="52" xfId="0" applyFont="1" applyBorder="1" applyAlignment="1">
      <alignment horizontal="left"/>
    </xf>
    <xf numFmtId="166" fontId="17" fillId="0" borderId="23" xfId="0" applyNumberFormat="1" applyFont="1" applyBorder="1" applyAlignment="1">
      <alignment horizontal="center"/>
    </xf>
    <xf numFmtId="166" fontId="17" fillId="0" borderId="75" xfId="0" applyNumberFormat="1" applyFont="1" applyBorder="1" applyAlignment="1">
      <alignment horizontal="center"/>
    </xf>
    <xf numFmtId="166" fontId="34" fillId="0" borderId="23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14" fillId="0" borderId="23" xfId="0" applyFont="1" applyBorder="1"/>
    <xf numFmtId="2" fontId="34" fillId="0" borderId="22" xfId="0" applyNumberFormat="1" applyFont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left"/>
    </xf>
    <xf numFmtId="0" fontId="0" fillId="0" borderId="76" xfId="0" applyBorder="1" applyAlignment="1">
      <alignment horizontal="center"/>
    </xf>
    <xf numFmtId="2" fontId="35" fillId="0" borderId="0" xfId="0" applyNumberFormat="1" applyFont="1" applyAlignment="1">
      <alignment horizontal="center"/>
    </xf>
    <xf numFmtId="9" fontId="35" fillId="0" borderId="0" xfId="0" applyNumberFormat="1" applyFont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118" fillId="10" borderId="62" xfId="0" applyFont="1" applyFill="1" applyBorder="1" applyAlignment="1">
      <alignment horizontal="center"/>
    </xf>
    <xf numFmtId="1" fontId="35" fillId="0" borderId="71" xfId="0" applyNumberFormat="1" applyFont="1" applyBorder="1" applyAlignment="1">
      <alignment horizontal="center"/>
    </xf>
    <xf numFmtId="1" fontId="35" fillId="0" borderId="73" xfId="0" applyNumberFormat="1" applyFont="1" applyBorder="1" applyAlignment="1">
      <alignment horizontal="center"/>
    </xf>
    <xf numFmtId="1" fontId="17" fillId="0" borderId="71" xfId="0" applyNumberFormat="1" applyFont="1" applyBorder="1" applyAlignment="1">
      <alignment horizontal="center"/>
    </xf>
    <xf numFmtId="2" fontId="96" fillId="4" borderId="58" xfId="0" applyNumberFormat="1" applyFont="1" applyFill="1" applyBorder="1" applyAlignment="1">
      <alignment horizontal="center"/>
    </xf>
    <xf numFmtId="2" fontId="96" fillId="4" borderId="59" xfId="0" applyNumberFormat="1" applyFont="1" applyFill="1" applyBorder="1" applyAlignment="1">
      <alignment horizontal="center"/>
    </xf>
    <xf numFmtId="2" fontId="96" fillId="4" borderId="60" xfId="0" applyNumberFormat="1" applyFont="1" applyFill="1" applyBorder="1" applyAlignment="1">
      <alignment horizontal="center"/>
    </xf>
    <xf numFmtId="165" fontId="96" fillId="4" borderId="59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11" fillId="0" borderId="2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6" fontId="17" fillId="0" borderId="52" xfId="0" applyNumberFormat="1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37" xfId="0" applyFont="1" applyBorder="1"/>
    <xf numFmtId="0" fontId="14" fillId="0" borderId="35" xfId="0" applyFont="1" applyBorder="1"/>
    <xf numFmtId="166" fontId="17" fillId="0" borderId="23" xfId="0" applyNumberFormat="1" applyFont="1" applyBorder="1"/>
    <xf numFmtId="2" fontId="90" fillId="3" borderId="57" xfId="0" applyNumberFormat="1" applyFont="1" applyFill="1" applyBorder="1" applyAlignment="1">
      <alignment horizontal="center"/>
    </xf>
    <xf numFmtId="2" fontId="90" fillId="3" borderId="71" xfId="0" applyNumberFormat="1" applyFont="1" applyFill="1" applyBorder="1" applyAlignment="1">
      <alignment horizontal="center"/>
    </xf>
    <xf numFmtId="2" fontId="90" fillId="3" borderId="73" xfId="0" applyNumberFormat="1" applyFont="1" applyFill="1" applyBorder="1" applyAlignment="1">
      <alignment horizontal="center"/>
    </xf>
    <xf numFmtId="165" fontId="34" fillId="0" borderId="24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6" fillId="0" borderId="19" xfId="0" applyFont="1" applyBorder="1" applyAlignment="1">
      <alignment horizontal="left"/>
    </xf>
    <xf numFmtId="2" fontId="83" fillId="0" borderId="25" xfId="0" applyNumberFormat="1" applyFont="1" applyBorder="1" applyAlignment="1">
      <alignment horizontal="left"/>
    </xf>
    <xf numFmtId="2" fontId="119" fillId="10" borderId="71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left"/>
    </xf>
    <xf numFmtId="2" fontId="83" fillId="0" borderId="0" xfId="0" applyNumberFormat="1" applyFont="1" applyAlignment="1">
      <alignment horizontal="left"/>
    </xf>
    <xf numFmtId="0" fontId="7" fillId="0" borderId="18" xfId="0" applyFont="1" applyBorder="1"/>
    <xf numFmtId="0" fontId="1" fillId="0" borderId="0" xfId="0" applyFont="1" applyBorder="1" applyAlignment="1">
      <alignment horizontal="left"/>
    </xf>
    <xf numFmtId="165" fontId="10" fillId="0" borderId="3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47" fillId="0" borderId="23" xfId="0" applyNumberFormat="1" applyFont="1" applyBorder="1" applyAlignment="1">
      <alignment horizontal="left"/>
    </xf>
    <xf numFmtId="0" fontId="116" fillId="0" borderId="71" xfId="0" applyFont="1" applyBorder="1" applyAlignment="1">
      <alignment horizontal="center"/>
    </xf>
    <xf numFmtId="2" fontId="21" fillId="0" borderId="0" xfId="0" applyNumberFormat="1" applyFont="1" applyAlignment="1">
      <alignment horizontal="left"/>
    </xf>
    <xf numFmtId="170" fontId="34" fillId="0" borderId="23" xfId="0" applyNumberFormat="1" applyFont="1" applyBorder="1" applyAlignment="1">
      <alignment horizontal="center"/>
    </xf>
    <xf numFmtId="2" fontId="111" fillId="0" borderId="23" xfId="0" applyNumberFormat="1" applyFont="1" applyBorder="1" applyAlignment="1">
      <alignment horizontal="left"/>
    </xf>
    <xf numFmtId="2" fontId="21" fillId="0" borderId="59" xfId="0" applyNumberFormat="1" applyFont="1" applyBorder="1" applyAlignment="1">
      <alignment horizontal="left"/>
    </xf>
    <xf numFmtId="2" fontId="21" fillId="0" borderId="60" xfId="0" applyNumberFormat="1" applyFont="1" applyBorder="1" applyAlignment="1">
      <alignment horizontal="left"/>
    </xf>
    <xf numFmtId="2" fontId="21" fillId="0" borderId="58" xfId="0" applyNumberFormat="1" applyFont="1" applyBorder="1" applyAlignment="1">
      <alignment horizontal="left"/>
    </xf>
    <xf numFmtId="0" fontId="47" fillId="0" borderId="70" xfId="0" applyFont="1" applyBorder="1" applyAlignment="1">
      <alignment horizontal="left"/>
    </xf>
    <xf numFmtId="0" fontId="7" fillId="0" borderId="66" xfId="0" applyFont="1" applyBorder="1" applyAlignment="1">
      <alignment horizontal="center"/>
    </xf>
    <xf numFmtId="0" fontId="0" fillId="0" borderId="66" xfId="0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62" xfId="0" applyBorder="1"/>
    <xf numFmtId="0" fontId="19" fillId="2" borderId="72" xfId="0" applyFont="1" applyFill="1" applyBorder="1" applyAlignment="1">
      <alignment horizontal="right"/>
    </xf>
    <xf numFmtId="165" fontId="21" fillId="0" borderId="59" xfId="0" applyNumberFormat="1" applyFont="1" applyBorder="1" applyAlignment="1">
      <alignment horizontal="left"/>
    </xf>
    <xf numFmtId="2" fontId="117" fillId="0" borderId="23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center" vertical="center"/>
    </xf>
    <xf numFmtId="165" fontId="21" fillId="0" borderId="59" xfId="0" applyNumberFormat="1" applyFont="1" applyBorder="1" applyAlignment="1">
      <alignment horizontal="center"/>
    </xf>
    <xf numFmtId="2" fontId="21" fillId="0" borderId="58" xfId="0" applyNumberFormat="1" applyFont="1" applyBorder="1" applyAlignment="1">
      <alignment horizontal="center"/>
    </xf>
    <xf numFmtId="2" fontId="21" fillId="0" borderId="59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17" fillId="0" borderId="75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6" fontId="34" fillId="0" borderId="34" xfId="0" applyNumberFormat="1" applyFont="1" applyBorder="1" applyAlignment="1">
      <alignment horizontal="center" vertical="center"/>
    </xf>
    <xf numFmtId="2" fontId="34" fillId="0" borderId="34" xfId="0" applyNumberFormat="1" applyFont="1" applyBorder="1" applyAlignment="1">
      <alignment horizontal="center" vertical="center"/>
    </xf>
    <xf numFmtId="166" fontId="34" fillId="0" borderId="28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2" fontId="39" fillId="0" borderId="71" xfId="0" applyNumberFormat="1" applyFont="1" applyBorder="1" applyAlignment="1">
      <alignment horizontal="center"/>
    </xf>
    <xf numFmtId="2" fontId="39" fillId="2" borderId="71" xfId="0" applyNumberFormat="1" applyFont="1" applyFill="1" applyBorder="1" applyAlignment="1">
      <alignment horizontal="center"/>
    </xf>
    <xf numFmtId="165" fontId="34" fillId="0" borderId="35" xfId="0" applyNumberFormat="1" applyFont="1" applyBorder="1" applyAlignment="1">
      <alignment horizontal="center" vertical="center"/>
    </xf>
    <xf numFmtId="2" fontId="34" fillId="0" borderId="28" xfId="0" applyNumberFormat="1" applyFont="1" applyBorder="1" applyAlignment="1">
      <alignment horizontal="center" vertical="center"/>
    </xf>
    <xf numFmtId="2" fontId="16" fillId="0" borderId="58" xfId="0" applyNumberFormat="1" applyFont="1" applyBorder="1" applyAlignment="1">
      <alignment horizontal="center"/>
    </xf>
    <xf numFmtId="2" fontId="16" fillId="0" borderId="59" xfId="0" applyNumberFormat="1" applyFont="1" applyBorder="1" applyAlignment="1">
      <alignment horizontal="center"/>
    </xf>
    <xf numFmtId="165" fontId="16" fillId="0" borderId="59" xfId="0" applyNumberFormat="1" applyFont="1" applyBorder="1" applyAlignment="1">
      <alignment horizontal="center"/>
    </xf>
    <xf numFmtId="0" fontId="14" fillId="0" borderId="48" xfId="0" applyFont="1" applyFill="1" applyBorder="1" applyAlignment="1">
      <alignment horizontal="right"/>
    </xf>
    <xf numFmtId="165" fontId="17" fillId="0" borderId="7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4" fillId="0" borderId="7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6" fontId="100" fillId="0" borderId="0" xfId="0" applyNumberFormat="1" applyFont="1" applyAlignment="1">
      <alignment horizontal="left"/>
    </xf>
    <xf numFmtId="2" fontId="100" fillId="0" borderId="0" xfId="0" applyNumberFormat="1" applyFont="1" applyAlignment="1">
      <alignment horizontal="left"/>
    </xf>
    <xf numFmtId="2" fontId="16" fillId="0" borderId="60" xfId="0" applyNumberFormat="1" applyFont="1" applyBorder="1" applyAlignment="1">
      <alignment horizontal="center"/>
    </xf>
    <xf numFmtId="2" fontId="16" fillId="0" borderId="75" xfId="0" applyNumberFormat="1" applyFont="1" applyBorder="1" applyAlignment="1">
      <alignment horizontal="center"/>
    </xf>
    <xf numFmtId="0" fontId="32" fillId="0" borderId="57" xfId="0" applyFont="1" applyBorder="1"/>
    <xf numFmtId="166" fontId="17" fillId="0" borderId="11" xfId="0" applyNumberFormat="1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166" fontId="34" fillId="0" borderId="37" xfId="0" applyNumberFormat="1" applyFont="1" applyBorder="1" applyAlignment="1">
      <alignment horizontal="center" vertical="center"/>
    </xf>
    <xf numFmtId="166" fontId="17" fillId="0" borderId="44" xfId="0" applyNumberFormat="1" applyFont="1" applyBorder="1" applyAlignment="1">
      <alignment horizontal="center"/>
    </xf>
    <xf numFmtId="165" fontId="90" fillId="2" borderId="75" xfId="0" applyNumberFormat="1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2" fontId="37" fillId="4" borderId="74" xfId="0" applyNumberFormat="1" applyFont="1" applyFill="1" applyBorder="1" applyAlignment="1">
      <alignment horizontal="center"/>
    </xf>
    <xf numFmtId="2" fontId="37" fillId="4" borderId="75" xfId="0" applyNumberFormat="1" applyFont="1" applyFill="1" applyBorder="1" applyAlignment="1">
      <alignment horizontal="center"/>
    </xf>
    <xf numFmtId="2" fontId="37" fillId="4" borderId="76" xfId="0" applyNumberFormat="1" applyFont="1" applyFill="1" applyBorder="1" applyAlignment="1">
      <alignment horizontal="center"/>
    </xf>
    <xf numFmtId="2" fontId="35" fillId="0" borderId="0" xfId="0" applyNumberFormat="1" applyFont="1" applyBorder="1"/>
    <xf numFmtId="2" fontId="16" fillId="0" borderId="56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0" fillId="4" borderId="48" xfId="0" applyFill="1" applyBorder="1"/>
    <xf numFmtId="2" fontId="15" fillId="4" borderId="30" xfId="0" applyNumberFormat="1" applyFont="1" applyFill="1" applyBorder="1" applyAlignment="1">
      <alignment horizontal="center"/>
    </xf>
    <xf numFmtId="0" fontId="40" fillId="4" borderId="36" xfId="0" applyFont="1" applyFill="1" applyBorder="1" applyAlignment="1">
      <alignment horizontal="right"/>
    </xf>
    <xf numFmtId="166" fontId="16" fillId="0" borderId="0" xfId="0" applyNumberFormat="1" applyFont="1" applyAlignment="1">
      <alignment horizontal="left"/>
    </xf>
    <xf numFmtId="166" fontId="2" fillId="0" borderId="0" xfId="0" applyNumberFormat="1" applyFont="1" applyBorder="1"/>
    <xf numFmtId="167" fontId="16" fillId="0" borderId="71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66" fontId="116" fillId="0" borderId="71" xfId="0" applyNumberFormat="1" applyFont="1" applyBorder="1" applyAlignment="1">
      <alignment horizontal="center"/>
    </xf>
    <xf numFmtId="2" fontId="17" fillId="0" borderId="55" xfId="0" applyNumberFormat="1" applyFont="1" applyBorder="1" applyAlignment="1">
      <alignment horizontal="center"/>
    </xf>
    <xf numFmtId="0" fontId="2" fillId="0" borderId="49" xfId="0" applyFont="1" applyBorder="1"/>
    <xf numFmtId="0" fontId="101" fillId="0" borderId="0" xfId="0" applyFont="1" applyFill="1" applyBorder="1" applyAlignment="1">
      <alignment horizontal="left"/>
    </xf>
    <xf numFmtId="2" fontId="96" fillId="4" borderId="75" xfId="0" applyNumberFormat="1" applyFont="1" applyFill="1" applyBorder="1" applyAlignment="1">
      <alignment horizontal="center"/>
    </xf>
    <xf numFmtId="2" fontId="96" fillId="4" borderId="76" xfId="0" applyNumberFormat="1" applyFont="1" applyFill="1" applyBorder="1" applyAlignment="1">
      <alignment horizontal="center"/>
    </xf>
    <xf numFmtId="2" fontId="96" fillId="4" borderId="74" xfId="0" applyNumberFormat="1" applyFont="1" applyFill="1" applyBorder="1" applyAlignment="1">
      <alignment horizontal="center"/>
    </xf>
    <xf numFmtId="2" fontId="96" fillId="4" borderId="69" xfId="0" applyNumberFormat="1" applyFont="1" applyFill="1" applyBorder="1" applyAlignment="1">
      <alignment horizontal="center"/>
    </xf>
    <xf numFmtId="165" fontId="96" fillId="4" borderId="75" xfId="0" applyNumberFormat="1" applyFont="1" applyFill="1" applyBorder="1" applyAlignment="1">
      <alignment horizontal="center"/>
    </xf>
    <xf numFmtId="49" fontId="16" fillId="0" borderId="0" xfId="0" applyNumberFormat="1" applyFont="1" applyFill="1" applyBorder="1"/>
    <xf numFmtId="0" fontId="53" fillId="0" borderId="0" xfId="0" applyFont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" xfId="0" applyFont="1" applyBorder="1"/>
    <xf numFmtId="0" fontId="16" fillId="0" borderId="63" xfId="0" applyFont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2" fontId="17" fillId="0" borderId="71" xfId="0" applyNumberFormat="1" applyFont="1" applyFill="1" applyBorder="1" applyAlignment="1">
      <alignment horizontal="center"/>
    </xf>
    <xf numFmtId="0" fontId="2" fillId="0" borderId="44" xfId="0" applyFont="1" applyFill="1" applyBorder="1"/>
    <xf numFmtId="0" fontId="53" fillId="0" borderId="2" xfId="0" applyFont="1" applyBorder="1"/>
    <xf numFmtId="0" fontId="53" fillId="0" borderId="26" xfId="0" applyFont="1" applyBorder="1"/>
    <xf numFmtId="0" fontId="53" fillId="0" borderId="26" xfId="0" applyFont="1" applyFill="1" applyBorder="1"/>
    <xf numFmtId="0" fontId="53" fillId="0" borderId="26" xfId="0" applyFont="1" applyBorder="1" applyAlignment="1">
      <alignment horizontal="center"/>
    </xf>
    <xf numFmtId="0" fontId="0" fillId="0" borderId="7" xfId="0" applyBorder="1"/>
    <xf numFmtId="0" fontId="16" fillId="0" borderId="55" xfId="0" applyFont="1" applyBorder="1"/>
    <xf numFmtId="0" fontId="16" fillId="0" borderId="55" xfId="0" applyFont="1" applyBorder="1" applyAlignment="1">
      <alignment horizontal="center"/>
    </xf>
    <xf numFmtId="2" fontId="16" fillId="0" borderId="63" xfId="0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167" fontId="14" fillId="0" borderId="75" xfId="0" applyNumberFormat="1" applyFont="1" applyBorder="1" applyAlignment="1">
      <alignment horizontal="center"/>
    </xf>
    <xf numFmtId="166" fontId="14" fillId="0" borderId="75" xfId="0" applyNumberFormat="1" applyFont="1" applyBorder="1" applyAlignment="1">
      <alignment horizontal="center"/>
    </xf>
    <xf numFmtId="166" fontId="14" fillId="0" borderId="59" xfId="0" applyNumberFormat="1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2" fontId="17" fillId="0" borderId="59" xfId="0" applyNumberFormat="1" applyFont="1" applyBorder="1" applyAlignment="1">
      <alignment horizontal="center"/>
    </xf>
    <xf numFmtId="0" fontId="54" fillId="0" borderId="62" xfId="0" applyFont="1" applyBorder="1" applyAlignment="1">
      <alignment horizontal="right"/>
    </xf>
    <xf numFmtId="0" fontId="16" fillId="0" borderId="62" xfId="0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54" fillId="0" borderId="77" xfId="0" applyFont="1" applyBorder="1" applyAlignment="1">
      <alignment horizontal="right"/>
    </xf>
    <xf numFmtId="0" fontId="16" fillId="0" borderId="44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32" fillId="0" borderId="30" xfId="0" applyFont="1" applyBorder="1" applyAlignment="1">
      <alignment horizontal="left"/>
    </xf>
    <xf numFmtId="0" fontId="32" fillId="0" borderId="57" xfId="0" applyFont="1" applyFill="1" applyBorder="1"/>
    <xf numFmtId="1" fontId="21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1" fontId="103" fillId="0" borderId="0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right"/>
    </xf>
    <xf numFmtId="0" fontId="21" fillId="0" borderId="18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0" fillId="0" borderId="15" xfId="0" applyFont="1" applyBorder="1"/>
    <xf numFmtId="0" fontId="10" fillId="0" borderId="0" xfId="0" applyFont="1" applyBorder="1" applyAlignment="1">
      <alignment horizontal="center"/>
    </xf>
    <xf numFmtId="0" fontId="59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left"/>
    </xf>
    <xf numFmtId="0" fontId="59" fillId="0" borderId="51" xfId="0" applyFont="1" applyBorder="1" applyAlignment="1">
      <alignment horizontal="left"/>
    </xf>
    <xf numFmtId="164" fontId="54" fillId="0" borderId="61" xfId="0" applyNumberFormat="1" applyFont="1" applyBorder="1" applyAlignment="1">
      <alignment horizontal="right"/>
    </xf>
    <xf numFmtId="0" fontId="47" fillId="0" borderId="2" xfId="0" applyFont="1" applyBorder="1" applyAlignment="1">
      <alignment horizontal="center" vertical="center"/>
    </xf>
    <xf numFmtId="1" fontId="37" fillId="0" borderId="7" xfId="0" applyNumberFormat="1" applyFont="1" applyBorder="1" applyAlignment="1">
      <alignment horizontal="center"/>
    </xf>
    <xf numFmtId="2" fontId="16" fillId="0" borderId="68" xfId="0" applyNumberFormat="1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20" fillId="0" borderId="19" xfId="0" applyFont="1" applyBorder="1" applyAlignment="1">
      <alignment horizontal="left"/>
    </xf>
    <xf numFmtId="165" fontId="90" fillId="0" borderId="75" xfId="0" applyNumberFormat="1" applyFont="1" applyBorder="1" applyAlignment="1">
      <alignment horizontal="center"/>
    </xf>
    <xf numFmtId="2" fontId="39" fillId="2" borderId="30" xfId="0" applyNumberFormat="1" applyFont="1" applyFill="1" applyBorder="1" applyAlignment="1">
      <alignment horizontal="center"/>
    </xf>
    <xf numFmtId="2" fontId="39" fillId="2" borderId="57" xfId="0" applyNumberFormat="1" applyFont="1" applyFill="1" applyBorder="1" applyAlignment="1">
      <alignment horizontal="center"/>
    </xf>
    <xf numFmtId="2" fontId="39" fillId="2" borderId="76" xfId="0" applyNumberFormat="1" applyFont="1" applyFill="1" applyBorder="1" applyAlignment="1">
      <alignment horizontal="center"/>
    </xf>
    <xf numFmtId="2" fontId="19" fillId="2" borderId="71" xfId="0" applyNumberFormat="1" applyFont="1" applyFill="1" applyBorder="1" applyAlignment="1">
      <alignment horizontal="center"/>
    </xf>
    <xf numFmtId="2" fontId="19" fillId="0" borderId="71" xfId="0" applyNumberFormat="1" applyFont="1" applyBorder="1" applyAlignment="1">
      <alignment horizontal="center"/>
    </xf>
    <xf numFmtId="2" fontId="19" fillId="2" borderId="57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9" fontId="3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9" fontId="15" fillId="0" borderId="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116" fillId="0" borderId="0" xfId="0" applyFont="1" applyFill="1" applyBorder="1" applyAlignment="1">
      <alignment horizontal="left"/>
    </xf>
    <xf numFmtId="165" fontId="96" fillId="0" borderId="0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 horizontal="center"/>
    </xf>
    <xf numFmtId="2" fontId="83" fillId="0" borderId="0" xfId="0" applyNumberFormat="1" applyFont="1" applyFill="1" applyBorder="1" applyAlignment="1">
      <alignment horizontal="left"/>
    </xf>
    <xf numFmtId="0" fontId="96" fillId="0" borderId="0" xfId="0" applyFont="1" applyFill="1" applyBorder="1" applyAlignment="1">
      <alignment horizontal="left"/>
    </xf>
    <xf numFmtId="165" fontId="90" fillId="0" borderId="0" xfId="0" applyNumberFormat="1" applyFont="1" applyFill="1" applyBorder="1" applyAlignment="1">
      <alignment horizontal="center"/>
    </xf>
    <xf numFmtId="0" fontId="35" fillId="0" borderId="3" xfId="0" applyFont="1" applyBorder="1" applyAlignment="1">
      <alignment horizontal="right"/>
    </xf>
    <xf numFmtId="0" fontId="34" fillId="0" borderId="15" xfId="0" applyFont="1" applyBorder="1"/>
    <xf numFmtId="165" fontId="111" fillId="0" borderId="23" xfId="0" applyNumberFormat="1" applyFont="1" applyBorder="1" applyAlignment="1">
      <alignment horizontal="left"/>
    </xf>
    <xf numFmtId="166" fontId="3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2" fontId="19" fillId="0" borderId="69" xfId="0" applyNumberFormat="1" applyFont="1" applyBorder="1" applyAlignment="1">
      <alignment horizontal="center"/>
    </xf>
    <xf numFmtId="1" fontId="39" fillId="2" borderId="75" xfId="0" applyNumberFormat="1" applyFont="1" applyFill="1" applyBorder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65" fontId="90" fillId="3" borderId="71" xfId="0" applyNumberFormat="1" applyFont="1" applyFill="1" applyBorder="1" applyAlignment="1">
      <alignment horizontal="center"/>
    </xf>
    <xf numFmtId="2" fontId="120" fillId="4" borderId="75" xfId="0" applyNumberFormat="1" applyFont="1" applyFill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21" fillId="0" borderId="71" xfId="0" applyFont="1" applyBorder="1" applyAlignment="1">
      <alignment horizontal="left"/>
    </xf>
    <xf numFmtId="0" fontId="21" fillId="0" borderId="26" xfId="0" applyFont="1" applyBorder="1"/>
    <xf numFmtId="0" fontId="42" fillId="0" borderId="55" xfId="0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66" fontId="21" fillId="0" borderId="58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0" xfId="0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0" xfId="0" applyFont="1" applyFill="1"/>
    <xf numFmtId="9" fontId="7" fillId="0" borderId="9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43" xfId="0" applyFont="1" applyBorder="1"/>
    <xf numFmtId="0" fontId="7" fillId="0" borderId="43" xfId="0" applyFont="1" applyBorder="1" applyAlignment="1">
      <alignment horizontal="center"/>
    </xf>
    <xf numFmtId="0" fontId="7" fillId="0" borderId="12" xfId="0" applyFont="1" applyBorder="1"/>
    <xf numFmtId="0" fontId="7" fillId="0" borderId="26" xfId="0" applyFont="1" applyBorder="1" applyAlignment="1">
      <alignment horizontal="left"/>
    </xf>
    <xf numFmtId="9" fontId="2" fillId="0" borderId="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2" fontId="42" fillId="0" borderId="55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2" fontId="53" fillId="0" borderId="22" xfId="0" applyNumberFormat="1" applyFont="1" applyBorder="1" applyAlignment="1">
      <alignment horizontal="center"/>
    </xf>
    <xf numFmtId="0" fontId="53" fillId="0" borderId="57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21" fillId="8" borderId="26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9" fontId="7" fillId="8" borderId="26" xfId="0" applyNumberFormat="1" applyFont="1" applyFill="1" applyBorder="1" applyAlignment="1">
      <alignment horizontal="center"/>
    </xf>
    <xf numFmtId="1" fontId="32" fillId="8" borderId="60" xfId="0" applyNumberFormat="1" applyFont="1" applyFill="1" applyBorder="1" applyAlignment="1">
      <alignment horizontal="center"/>
    </xf>
    <xf numFmtId="0" fontId="32" fillId="8" borderId="24" xfId="0" applyFont="1" applyFill="1" applyBorder="1" applyAlignment="1">
      <alignment horizontal="center"/>
    </xf>
    <xf numFmtId="0" fontId="32" fillId="8" borderId="73" xfId="0" applyFont="1" applyFill="1" applyBorder="1" applyAlignment="1">
      <alignment horizontal="center"/>
    </xf>
    <xf numFmtId="2" fontId="53" fillId="0" borderId="57" xfId="0" applyNumberFormat="1" applyFont="1" applyBorder="1" applyAlignment="1">
      <alignment horizontal="center"/>
    </xf>
    <xf numFmtId="165" fontId="53" fillId="0" borderId="22" xfId="0" applyNumberFormat="1" applyFont="1" applyBorder="1" applyAlignment="1">
      <alignment horizontal="center"/>
    </xf>
    <xf numFmtId="0" fontId="123" fillId="0" borderId="77" xfId="0" applyFont="1" applyBorder="1" applyAlignment="1">
      <alignment horizontal="left"/>
    </xf>
    <xf numFmtId="0" fontId="0" fillId="0" borderId="70" xfId="0" applyBorder="1" applyAlignment="1">
      <alignment horizontal="right"/>
    </xf>
    <xf numFmtId="0" fontId="124" fillId="0" borderId="66" xfId="0" applyFont="1" applyBorder="1" applyAlignment="1">
      <alignment horizontal="center"/>
    </xf>
    <xf numFmtId="0" fontId="0" fillId="0" borderId="30" xfId="0" applyBorder="1"/>
    <xf numFmtId="0" fontId="0" fillId="0" borderId="47" xfId="0" applyBorder="1"/>
    <xf numFmtId="0" fontId="45" fillId="0" borderId="2" xfId="0" applyFont="1" applyBorder="1" applyAlignment="1">
      <alignment horizontal="center"/>
    </xf>
    <xf numFmtId="0" fontId="45" fillId="0" borderId="32" xfId="0" applyFont="1" applyBorder="1" applyAlignment="1">
      <alignment horizontal="left"/>
    </xf>
    <xf numFmtId="0" fontId="45" fillId="0" borderId="8" xfId="0" applyFont="1" applyBorder="1" applyAlignment="1">
      <alignment horizontal="center"/>
    </xf>
    <xf numFmtId="0" fontId="47" fillId="0" borderId="77" xfId="0" applyFont="1" applyBorder="1"/>
    <xf numFmtId="0" fontId="76" fillId="0" borderId="60" xfId="0" applyFont="1" applyBorder="1" applyAlignment="1">
      <alignment horizontal="center"/>
    </xf>
    <xf numFmtId="0" fontId="76" fillId="0" borderId="63" xfId="0" applyFont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4" fillId="0" borderId="49" xfId="0" applyFont="1" applyBorder="1" applyAlignment="1">
      <alignment horizontal="center"/>
    </xf>
    <xf numFmtId="0" fontId="74" fillId="0" borderId="0" xfId="0" applyFont="1"/>
    <xf numFmtId="0" fontId="27" fillId="0" borderId="0" xfId="0" applyFont="1" applyFill="1" applyBorder="1"/>
    <xf numFmtId="0" fontId="74" fillId="0" borderId="0" xfId="0" applyFont="1" applyBorder="1"/>
    <xf numFmtId="0" fontId="74" fillId="0" borderId="67" xfId="0" applyFont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6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28" fillId="0" borderId="0" xfId="0" applyFont="1" applyBorder="1" applyAlignment="1">
      <alignment horizontal="right"/>
    </xf>
    <xf numFmtId="0" fontId="45" fillId="0" borderId="53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45" fillId="11" borderId="57" xfId="0" applyFont="1" applyFill="1" applyBorder="1" applyAlignment="1">
      <alignment horizontal="center"/>
    </xf>
    <xf numFmtId="0" fontId="45" fillId="9" borderId="57" xfId="0" applyFont="1" applyFill="1" applyBorder="1" applyAlignment="1">
      <alignment horizontal="center"/>
    </xf>
    <xf numFmtId="166" fontId="45" fillId="0" borderId="57" xfId="0" applyNumberFormat="1" applyFont="1" applyBorder="1" applyAlignment="1">
      <alignment horizontal="center"/>
    </xf>
    <xf numFmtId="168" fontId="113" fillId="0" borderId="62" xfId="0" applyNumberFormat="1" applyFont="1" applyBorder="1" applyAlignment="1">
      <alignment horizontal="center"/>
    </xf>
    <xf numFmtId="167" fontId="125" fillId="11" borderId="57" xfId="0" applyNumberFormat="1" applyFont="1" applyFill="1" applyBorder="1" applyAlignment="1">
      <alignment horizontal="center"/>
    </xf>
    <xf numFmtId="166" fontId="125" fillId="11" borderId="57" xfId="0" applyNumberFormat="1" applyFont="1" applyFill="1" applyBorder="1" applyAlignment="1">
      <alignment horizontal="center"/>
    </xf>
    <xf numFmtId="0" fontId="108" fillId="11" borderId="57" xfId="0" applyFont="1" applyFill="1" applyBorder="1" applyAlignment="1">
      <alignment horizontal="center"/>
    </xf>
    <xf numFmtId="0" fontId="0" fillId="0" borderId="58" xfId="0" applyBorder="1"/>
    <xf numFmtId="0" fontId="7" fillId="11" borderId="61" xfId="0" applyFont="1" applyFill="1" applyBorder="1"/>
    <xf numFmtId="0" fontId="44" fillId="11" borderId="61" xfId="0" applyFont="1" applyFill="1" applyBorder="1"/>
    <xf numFmtId="0" fontId="21" fillId="11" borderId="61" xfId="0" applyFont="1" applyFill="1" applyBorder="1"/>
    <xf numFmtId="0" fontId="2" fillId="11" borderId="61" xfId="0" applyFont="1" applyFill="1" applyBorder="1"/>
    <xf numFmtId="0" fontId="45" fillId="0" borderId="22" xfId="0" applyFont="1" applyBorder="1" applyAlignment="1">
      <alignment horizontal="center"/>
    </xf>
    <xf numFmtId="167" fontId="113" fillId="0" borderId="67" xfId="0" applyNumberFormat="1" applyFont="1" applyBorder="1" applyAlignment="1">
      <alignment horizontal="center"/>
    </xf>
    <xf numFmtId="167" fontId="125" fillId="11" borderId="72" xfId="0" applyNumberFormat="1" applyFont="1" applyFill="1" applyBorder="1" applyAlignment="1">
      <alignment horizontal="center"/>
    </xf>
    <xf numFmtId="166" fontId="125" fillId="11" borderId="72" xfId="0" applyNumberFormat="1" applyFont="1" applyFill="1" applyBorder="1" applyAlignment="1">
      <alignment horizontal="center"/>
    </xf>
    <xf numFmtId="0" fontId="108" fillId="11" borderId="72" xfId="0" applyFont="1" applyFill="1" applyBorder="1" applyAlignment="1">
      <alignment horizontal="center"/>
    </xf>
    <xf numFmtId="0" fontId="53" fillId="0" borderId="58" xfId="0" applyFont="1" applyBorder="1"/>
    <xf numFmtId="167" fontId="45" fillId="11" borderId="57" xfId="0" applyNumberFormat="1" applyFont="1" applyFill="1" applyBorder="1" applyAlignment="1">
      <alignment horizontal="center"/>
    </xf>
    <xf numFmtId="1" fontId="45" fillId="0" borderId="58" xfId="0" applyNumberFormat="1" applyFont="1" applyBorder="1" applyAlignment="1">
      <alignment horizontal="center"/>
    </xf>
    <xf numFmtId="0" fontId="32" fillId="0" borderId="53" xfId="0" applyFont="1" applyBorder="1"/>
    <xf numFmtId="0" fontId="32" fillId="0" borderId="74" xfId="0" applyFont="1" applyBorder="1"/>
    <xf numFmtId="0" fontId="49" fillId="0" borderId="53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7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32" xfId="0" applyFont="1" applyBorder="1" applyAlignment="1">
      <alignment horizontal="left"/>
    </xf>
    <xf numFmtId="0" fontId="47" fillId="0" borderId="33" xfId="0" applyFont="1" applyBorder="1"/>
    <xf numFmtId="0" fontId="76" fillId="0" borderId="29" xfId="0" applyFont="1" applyBorder="1" applyAlignment="1">
      <alignment horizontal="center"/>
    </xf>
    <xf numFmtId="0" fontId="49" fillId="0" borderId="77" xfId="0" applyFont="1" applyBorder="1"/>
    <xf numFmtId="0" fontId="46" fillId="0" borderId="16" xfId="0" applyFont="1" applyBorder="1"/>
    <xf numFmtId="0" fontId="49" fillId="8" borderId="18" xfId="0" applyFont="1" applyFill="1" applyBorder="1"/>
    <xf numFmtId="0" fontId="45" fillId="8" borderId="28" xfId="0" applyFont="1" applyFill="1" applyBorder="1" applyAlignment="1">
      <alignment horizontal="center"/>
    </xf>
    <xf numFmtId="0" fontId="49" fillId="8" borderId="77" xfId="0" applyFont="1" applyFill="1" applyBorder="1" applyAlignment="1">
      <alignment horizontal="center"/>
    </xf>
    <xf numFmtId="0" fontId="76" fillId="8" borderId="60" xfId="0" applyFont="1" applyFill="1" applyBorder="1" applyAlignment="1">
      <alignment horizontal="center"/>
    </xf>
    <xf numFmtId="0" fontId="7" fillId="0" borderId="46" xfId="0" applyFont="1" applyBorder="1"/>
    <xf numFmtId="0" fontId="49" fillId="8" borderId="22" xfId="0" applyFont="1" applyFill="1" applyBorder="1" applyAlignment="1">
      <alignment horizontal="center"/>
    </xf>
    <xf numFmtId="2" fontId="74" fillId="8" borderId="8" xfId="0" applyNumberFormat="1" applyFont="1" applyFill="1" applyBorder="1" applyAlignment="1">
      <alignment horizontal="center"/>
    </xf>
    <xf numFmtId="0" fontId="7" fillId="0" borderId="61" xfId="0" applyFont="1" applyBorder="1"/>
    <xf numFmtId="0" fontId="49" fillId="8" borderId="57" xfId="0" applyFont="1" applyFill="1" applyBorder="1" applyAlignment="1">
      <alignment horizontal="center"/>
    </xf>
    <xf numFmtId="2" fontId="74" fillId="8" borderId="65" xfId="0" applyNumberFormat="1" applyFont="1" applyFill="1" applyBorder="1" applyAlignment="1">
      <alignment horizontal="center"/>
    </xf>
    <xf numFmtId="0" fontId="7" fillId="19" borderId="61" xfId="0" applyFont="1" applyFill="1" applyBorder="1"/>
    <xf numFmtId="0" fontId="49" fillId="11" borderId="57" xfId="0" applyFont="1" applyFill="1" applyBorder="1" applyAlignment="1">
      <alignment horizontal="center"/>
    </xf>
    <xf numFmtId="2" fontId="74" fillId="11" borderId="65" xfId="0" applyNumberFormat="1" applyFont="1" applyFill="1" applyBorder="1" applyAlignment="1">
      <alignment horizontal="center"/>
    </xf>
    <xf numFmtId="0" fontId="49" fillId="9" borderId="57" xfId="0" applyFont="1" applyFill="1" applyBorder="1" applyAlignment="1">
      <alignment horizontal="center"/>
    </xf>
    <xf numFmtId="2" fontId="74" fillId="9" borderId="65" xfId="0" applyNumberFormat="1" applyFont="1" applyFill="1" applyBorder="1" applyAlignment="1">
      <alignment horizontal="center"/>
    </xf>
    <xf numFmtId="0" fontId="7" fillId="0" borderId="61" xfId="0" applyFont="1" applyBorder="1" applyAlignment="1">
      <alignment horizontal="left"/>
    </xf>
    <xf numFmtId="2" fontId="74" fillId="13" borderId="65" xfId="0" applyNumberFormat="1" applyFont="1" applyFill="1" applyBorder="1" applyAlignment="1">
      <alignment horizontal="center"/>
    </xf>
    <xf numFmtId="0" fontId="49" fillId="8" borderId="74" xfId="0" applyFont="1" applyFill="1" applyBorder="1" applyAlignment="1">
      <alignment horizontal="center"/>
    </xf>
    <xf numFmtId="2" fontId="74" fillId="13" borderId="49" xfId="0" applyNumberFormat="1" applyFont="1" applyFill="1" applyBorder="1" applyAlignment="1">
      <alignment horizontal="center"/>
    </xf>
    <xf numFmtId="0" fontId="49" fillId="8" borderId="58" xfId="0" applyFont="1" applyFill="1" applyBorder="1" applyAlignment="1">
      <alignment horizontal="center"/>
    </xf>
    <xf numFmtId="2" fontId="74" fillId="8" borderId="66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49" fillId="8" borderId="15" xfId="0" applyFont="1" applyFill="1" applyBorder="1"/>
    <xf numFmtId="0" fontId="45" fillId="8" borderId="17" xfId="0" applyFont="1" applyFill="1" applyBorder="1" applyAlignment="1">
      <alignment horizontal="center"/>
    </xf>
    <xf numFmtId="0" fontId="32" fillId="6" borderId="46" xfId="0" applyFont="1" applyFill="1" applyBorder="1"/>
    <xf numFmtId="0" fontId="32" fillId="6" borderId="61" xfId="0" applyFont="1" applyFill="1" applyBorder="1"/>
    <xf numFmtId="0" fontId="57" fillId="6" borderId="61" xfId="0" applyFont="1" applyFill="1" applyBorder="1"/>
    <xf numFmtId="0" fontId="49" fillId="8" borderId="56" xfId="0" applyFont="1" applyFill="1" applyBorder="1" applyAlignment="1">
      <alignment horizontal="center"/>
    </xf>
    <xf numFmtId="0" fontId="7" fillId="5" borderId="46" xfId="0" applyFont="1" applyFill="1" applyBorder="1"/>
    <xf numFmtId="0" fontId="49" fillId="8" borderId="53" xfId="0" applyFont="1" applyFill="1" applyBorder="1" applyAlignment="1">
      <alignment horizontal="center"/>
    </xf>
    <xf numFmtId="0" fontId="2" fillId="15" borderId="61" xfId="0" applyFont="1" applyFill="1" applyBorder="1" applyAlignment="1">
      <alignment horizontal="center"/>
    </xf>
    <xf numFmtId="0" fontId="21" fillId="15" borderId="61" xfId="0" applyFont="1" applyFill="1" applyBorder="1"/>
    <xf numFmtId="166" fontId="49" fillId="8" borderId="57" xfId="0" applyNumberFormat="1" applyFont="1" applyFill="1" applyBorder="1" applyAlignment="1">
      <alignment horizontal="center"/>
    </xf>
    <xf numFmtId="0" fontId="74" fillId="8" borderId="73" xfId="0" applyFont="1" applyFill="1" applyBorder="1" applyAlignment="1">
      <alignment horizontal="center"/>
    </xf>
    <xf numFmtId="0" fontId="21" fillId="21" borderId="61" xfId="0" applyFont="1" applyFill="1" applyBorder="1"/>
    <xf numFmtId="0" fontId="21" fillId="22" borderId="61" xfId="0" applyFont="1" applyFill="1" applyBorder="1"/>
    <xf numFmtId="0" fontId="0" fillId="16" borderId="82" xfId="0" applyFill="1" applyBorder="1"/>
    <xf numFmtId="0" fontId="74" fillId="8" borderId="76" xfId="0" applyFont="1" applyFill="1" applyBorder="1" applyAlignment="1">
      <alignment horizontal="center"/>
    </xf>
    <xf numFmtId="0" fontId="47" fillId="22" borderId="41" xfId="0" applyFont="1" applyFill="1" applyBorder="1"/>
    <xf numFmtId="0" fontId="49" fillId="23" borderId="56" xfId="0" applyFont="1" applyFill="1" applyBorder="1" applyAlignment="1">
      <alignment horizontal="center"/>
    </xf>
    <xf numFmtId="0" fontId="74" fillId="23" borderId="17" xfId="0" applyFont="1" applyFill="1" applyBorder="1" applyAlignment="1">
      <alignment horizontal="center"/>
    </xf>
    <xf numFmtId="0" fontId="21" fillId="18" borderId="46" xfId="0" applyFont="1" applyFill="1" applyBorder="1"/>
    <xf numFmtId="0" fontId="74" fillId="8" borderId="54" xfId="0" applyFont="1" applyFill="1" applyBorder="1" applyAlignment="1">
      <alignment horizontal="center"/>
    </xf>
    <xf numFmtId="0" fontId="21" fillId="18" borderId="82" xfId="0" applyFont="1" applyFill="1" applyBorder="1"/>
    <xf numFmtId="0" fontId="47" fillId="24" borderId="41" xfId="0" applyFont="1" applyFill="1" applyBorder="1"/>
    <xf numFmtId="0" fontId="49" fillId="7" borderId="56" xfId="0" applyFont="1" applyFill="1" applyBorder="1" applyAlignment="1">
      <alignment horizontal="center"/>
    </xf>
    <xf numFmtId="0" fontId="74" fillId="7" borderId="17" xfId="0" applyFont="1" applyFill="1" applyBorder="1" applyAlignment="1">
      <alignment horizontal="center"/>
    </xf>
    <xf numFmtId="0" fontId="2" fillId="25" borderId="46" xfId="0" applyFont="1" applyFill="1" applyBorder="1" applyAlignment="1">
      <alignment horizontal="center"/>
    </xf>
    <xf numFmtId="0" fontId="21" fillId="25" borderId="61" xfId="0" applyFont="1" applyFill="1" applyBorder="1"/>
    <xf numFmtId="0" fontId="21" fillId="26" borderId="82" xfId="0" applyFont="1" applyFill="1" applyBorder="1"/>
    <xf numFmtId="0" fontId="47" fillId="27" borderId="41" xfId="0" applyFont="1" applyFill="1" applyBorder="1"/>
    <xf numFmtId="0" fontId="49" fillId="27" borderId="56" xfId="0" applyFont="1" applyFill="1" applyBorder="1" applyAlignment="1">
      <alignment horizontal="center"/>
    </xf>
    <xf numFmtId="0" fontId="74" fillId="27" borderId="17" xfId="0" applyFont="1" applyFill="1" applyBorder="1" applyAlignment="1">
      <alignment horizontal="center"/>
    </xf>
    <xf numFmtId="0" fontId="2" fillId="28" borderId="61" xfId="0" applyFont="1" applyFill="1" applyBorder="1"/>
    <xf numFmtId="0" fontId="2" fillId="28" borderId="82" xfId="0" applyFont="1" applyFill="1" applyBorder="1"/>
    <xf numFmtId="0" fontId="10" fillId="29" borderId="41" xfId="0" applyFont="1" applyFill="1" applyBorder="1"/>
    <xf numFmtId="0" fontId="49" fillId="11" borderId="56" xfId="0" applyFont="1" applyFill="1" applyBorder="1" applyAlignment="1">
      <alignment horizontal="center"/>
    </xf>
    <xf numFmtId="0" fontId="74" fillId="11" borderId="17" xfId="0" applyFont="1" applyFill="1" applyBorder="1" applyAlignment="1">
      <alignment horizontal="center"/>
    </xf>
    <xf numFmtId="0" fontId="2" fillId="30" borderId="61" xfId="0" applyFont="1" applyFill="1" applyBorder="1" applyAlignment="1">
      <alignment horizontal="center"/>
    </xf>
    <xf numFmtId="0" fontId="49" fillId="0" borderId="62" xfId="0" applyFont="1" applyBorder="1"/>
    <xf numFmtId="0" fontId="76" fillId="0" borderId="67" xfId="0" applyFont="1" applyBorder="1" applyAlignment="1">
      <alignment horizontal="center"/>
    </xf>
    <xf numFmtId="0" fontId="74" fillId="0" borderId="73" xfId="0" applyFont="1" applyBorder="1" applyAlignment="1">
      <alignment horizontal="center"/>
    </xf>
    <xf numFmtId="0" fontId="45" fillId="0" borderId="72" xfId="0" applyFont="1" applyBorder="1" applyAlignment="1">
      <alignment horizontal="center"/>
    </xf>
    <xf numFmtId="0" fontId="125" fillId="0" borderId="65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21" fillId="30" borderId="61" xfId="0" applyFont="1" applyFill="1" applyBorder="1"/>
    <xf numFmtId="166" fontId="63" fillId="0" borderId="57" xfId="0" applyNumberFormat="1" applyFont="1" applyBorder="1" applyAlignment="1">
      <alignment horizontal="center"/>
    </xf>
    <xf numFmtId="0" fontId="0" fillId="30" borderId="67" xfId="0" applyFill="1" applyBorder="1"/>
    <xf numFmtId="0" fontId="74" fillId="30" borderId="73" xfId="0" applyFont="1" applyFill="1" applyBorder="1" applyAlignment="1">
      <alignment horizontal="center"/>
    </xf>
    <xf numFmtId="0" fontId="74" fillId="30" borderId="72" xfId="0" applyFont="1" applyFill="1" applyBorder="1" applyAlignment="1">
      <alignment horizontal="center"/>
    </xf>
    <xf numFmtId="2" fontId="28" fillId="14" borderId="65" xfId="0" applyNumberFormat="1" applyFont="1" applyFill="1" applyBorder="1" applyAlignment="1">
      <alignment horizontal="center"/>
    </xf>
    <xf numFmtId="0" fontId="74" fillId="14" borderId="65" xfId="0" applyFont="1" applyFill="1" applyBorder="1" applyAlignment="1">
      <alignment horizontal="center"/>
    </xf>
    <xf numFmtId="0" fontId="21" fillId="31" borderId="61" xfId="0" applyFont="1" applyFill="1" applyBorder="1"/>
    <xf numFmtId="0" fontId="126" fillId="0" borderId="57" xfId="0" applyFont="1" applyBorder="1" applyAlignment="1">
      <alignment horizontal="center"/>
    </xf>
    <xf numFmtId="0" fontId="0" fillId="14" borderId="67" xfId="0" applyFill="1" applyBorder="1"/>
    <xf numFmtId="0" fontId="74" fillId="14" borderId="73" xfId="0" applyFont="1" applyFill="1" applyBorder="1" applyAlignment="1">
      <alignment horizontal="center"/>
    </xf>
    <xf numFmtId="166" fontId="49" fillId="0" borderId="57" xfId="0" applyNumberFormat="1" applyFont="1" applyBorder="1" applyAlignment="1">
      <alignment horizontal="center"/>
    </xf>
    <xf numFmtId="0" fontId="74" fillId="14" borderId="72" xfId="0" applyFont="1" applyFill="1" applyBorder="1" applyAlignment="1">
      <alignment horizontal="center"/>
    </xf>
    <xf numFmtId="0" fontId="21" fillId="32" borderId="61" xfId="0" applyFont="1" applyFill="1" applyBorder="1"/>
    <xf numFmtId="0" fontId="0" fillId="14" borderId="82" xfId="0" applyFill="1" applyBorder="1"/>
    <xf numFmtId="0" fontId="126" fillId="0" borderId="74" xfId="0" applyFont="1" applyBorder="1" applyAlignment="1">
      <alignment horizontal="center"/>
    </xf>
    <xf numFmtId="0" fontId="0" fillId="14" borderId="69" xfId="0" applyFill="1" applyBorder="1"/>
    <xf numFmtId="0" fontId="74" fillId="14" borderId="76" xfId="0" applyFont="1" applyFill="1" applyBorder="1" applyAlignment="1">
      <alignment horizontal="center"/>
    </xf>
    <xf numFmtId="0" fontId="74" fillId="14" borderId="36" xfId="0" applyFont="1" applyFill="1" applyBorder="1" applyAlignment="1">
      <alignment horizontal="center"/>
    </xf>
    <xf numFmtId="0" fontId="28" fillId="14" borderId="49" xfId="0" applyFont="1" applyFill="1" applyBorder="1"/>
    <xf numFmtId="0" fontId="74" fillId="14" borderId="49" xfId="0" applyFont="1" applyFill="1" applyBorder="1" applyAlignment="1">
      <alignment horizontal="center"/>
    </xf>
    <xf numFmtId="0" fontId="47" fillId="32" borderId="41" xfId="0" applyFont="1" applyFill="1" applyBorder="1"/>
    <xf numFmtId="0" fontId="126" fillId="14" borderId="56" xfId="0" applyFont="1" applyFill="1" applyBorder="1" applyAlignment="1">
      <alignment horizontal="center"/>
    </xf>
    <xf numFmtId="0" fontId="28" fillId="14" borderId="80" xfId="0" applyFont="1" applyFill="1" applyBorder="1" applyAlignment="1">
      <alignment horizontal="center"/>
    </xf>
    <xf numFmtId="0" fontId="32" fillId="14" borderId="56" xfId="0" applyFont="1" applyFill="1" applyBorder="1"/>
    <xf numFmtId="0" fontId="74" fillId="14" borderId="17" xfId="0" applyFont="1" applyFill="1" applyBorder="1" applyAlignment="1">
      <alignment horizontal="center"/>
    </xf>
    <xf numFmtId="0" fontId="49" fillId="14" borderId="56" xfId="0" applyFont="1" applyFill="1" applyBorder="1" applyAlignment="1">
      <alignment horizontal="center"/>
    </xf>
    <xf numFmtId="0" fontId="74" fillId="14" borderId="16" xfId="0" applyFont="1" applyFill="1" applyBorder="1" applyAlignment="1">
      <alignment horizontal="center"/>
    </xf>
    <xf numFmtId="2" fontId="28" fillId="14" borderId="31" xfId="0" applyNumberFormat="1" applyFont="1" applyFill="1" applyBorder="1" applyAlignment="1">
      <alignment horizontal="center"/>
    </xf>
    <xf numFmtId="0" fontId="74" fillId="14" borderId="31" xfId="0" applyFont="1" applyFill="1" applyBorder="1" applyAlignment="1">
      <alignment horizontal="center"/>
    </xf>
    <xf numFmtId="0" fontId="126" fillId="0" borderId="53" xfId="0" applyFont="1" applyBorder="1" applyAlignment="1">
      <alignment horizontal="center"/>
    </xf>
    <xf numFmtId="0" fontId="0" fillId="18" borderId="1" xfId="0" applyFill="1" applyBorder="1"/>
    <xf numFmtId="0" fontId="74" fillId="18" borderId="54" xfId="0" applyFont="1" applyFill="1" applyBorder="1" applyAlignment="1">
      <alignment horizontal="center"/>
    </xf>
    <xf numFmtId="2" fontId="28" fillId="7" borderId="50" xfId="0" applyNumberFormat="1" applyFont="1" applyFill="1" applyBorder="1" applyAlignment="1">
      <alignment horizontal="center"/>
    </xf>
    <xf numFmtId="0" fontId="74" fillId="7" borderId="50" xfId="0" applyFont="1" applyFill="1" applyBorder="1" applyAlignment="1">
      <alignment horizontal="center"/>
    </xf>
    <xf numFmtId="0" fontId="0" fillId="18" borderId="36" xfId="0" applyFill="1" applyBorder="1"/>
    <xf numFmtId="0" fontId="74" fillId="18" borderId="76" xfId="0" applyFont="1" applyFill="1" applyBorder="1" applyAlignment="1">
      <alignment horizontal="center"/>
    </xf>
    <xf numFmtId="2" fontId="28" fillId="7" borderId="49" xfId="0" applyNumberFormat="1" applyFont="1" applyFill="1" applyBorder="1" applyAlignment="1">
      <alignment horizontal="center"/>
    </xf>
    <xf numFmtId="0" fontId="74" fillId="7" borderId="49" xfId="0" applyFont="1" applyFill="1" applyBorder="1" applyAlignment="1">
      <alignment horizontal="center"/>
    </xf>
    <xf numFmtId="0" fontId="46" fillId="7" borderId="16" xfId="0" applyFont="1" applyFill="1" applyBorder="1" applyAlignment="1">
      <alignment horizontal="center"/>
    </xf>
    <xf numFmtId="0" fontId="28" fillId="7" borderId="16" xfId="0" applyFont="1" applyFill="1" applyBorder="1" applyAlignment="1">
      <alignment horizontal="center"/>
    </xf>
    <xf numFmtId="0" fontId="127" fillId="7" borderId="80" xfId="0" applyFont="1" applyFill="1" applyBorder="1" applyAlignment="1">
      <alignment horizontal="center"/>
    </xf>
    <xf numFmtId="2" fontId="28" fillId="7" borderId="31" xfId="0" applyNumberFormat="1" applyFont="1" applyFill="1" applyBorder="1" applyAlignment="1">
      <alignment horizontal="center"/>
    </xf>
    <xf numFmtId="0" fontId="74" fillId="7" borderId="31" xfId="0" applyFont="1" applyFill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76" fillId="27" borderId="24" xfId="0" applyFont="1" applyFill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76" fillId="27" borderId="55" xfId="0" applyFont="1" applyFill="1" applyBorder="1" applyAlignment="1">
      <alignment horizontal="center"/>
    </xf>
    <xf numFmtId="0" fontId="125" fillId="27" borderId="50" xfId="0" applyFont="1" applyFill="1" applyBorder="1" applyAlignment="1">
      <alignment horizontal="center"/>
    </xf>
    <xf numFmtId="0" fontId="74" fillId="27" borderId="50" xfId="0" applyFont="1" applyFill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74" fillId="25" borderId="73" xfId="0" applyFont="1" applyFill="1" applyBorder="1" applyAlignment="1">
      <alignment horizontal="center"/>
    </xf>
    <xf numFmtId="0" fontId="52" fillId="0" borderId="72" xfId="0" applyFont="1" applyBorder="1" applyAlignment="1">
      <alignment horizontal="center"/>
    </xf>
    <xf numFmtId="0" fontId="74" fillId="25" borderId="67" xfId="0" applyFont="1" applyFill="1" applyBorder="1" applyAlignment="1">
      <alignment horizontal="center"/>
    </xf>
    <xf numFmtId="2" fontId="28" fillId="27" borderId="65" xfId="0" applyNumberFormat="1" applyFont="1" applyFill="1" applyBorder="1" applyAlignment="1">
      <alignment horizontal="center"/>
    </xf>
    <xf numFmtId="0" fontId="74" fillId="27" borderId="65" xfId="0" applyFont="1" applyFill="1" applyBorder="1" applyAlignment="1">
      <alignment horizontal="center"/>
    </xf>
    <xf numFmtId="0" fontId="52" fillId="0" borderId="77" xfId="0" applyFont="1" applyBorder="1" applyAlignment="1">
      <alignment horizontal="center"/>
    </xf>
    <xf numFmtId="0" fontId="74" fillId="27" borderId="60" xfId="0" applyFont="1" applyFill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74" fillId="27" borderId="63" xfId="0" applyFont="1" applyFill="1" applyBorder="1" applyAlignment="1">
      <alignment horizontal="center"/>
    </xf>
    <xf numFmtId="2" fontId="28" fillId="27" borderId="49" xfId="0" applyNumberFormat="1" applyFont="1" applyFill="1" applyBorder="1" applyAlignment="1">
      <alignment horizontal="center"/>
    </xf>
    <xf numFmtId="0" fontId="74" fillId="27" borderId="49" xfId="0" applyFont="1" applyFill="1" applyBorder="1" applyAlignment="1">
      <alignment horizontal="center"/>
    </xf>
    <xf numFmtId="0" fontId="107" fillId="28" borderId="1" xfId="0" applyFont="1" applyFill="1" applyBorder="1" applyAlignment="1">
      <alignment horizontal="center"/>
    </xf>
    <xf numFmtId="0" fontId="74" fillId="28" borderId="54" xfId="0" applyFont="1" applyFill="1" applyBorder="1" applyAlignment="1">
      <alignment horizontal="center"/>
    </xf>
    <xf numFmtId="0" fontId="74" fillId="28" borderId="1" xfId="0" applyFont="1" applyFill="1" applyBorder="1" applyAlignment="1">
      <alignment horizontal="center"/>
    </xf>
    <xf numFmtId="2" fontId="28" fillId="0" borderId="50" xfId="0" applyNumberFormat="1" applyFont="1" applyBorder="1" applyAlignment="1">
      <alignment horizontal="center"/>
    </xf>
    <xf numFmtId="0" fontId="74" fillId="0" borderId="50" xfId="0" applyFont="1" applyBorder="1" applyAlignment="1">
      <alignment horizontal="center"/>
    </xf>
    <xf numFmtId="0" fontId="107" fillId="28" borderId="72" xfId="0" applyFont="1" applyFill="1" applyBorder="1" applyAlignment="1">
      <alignment horizontal="center"/>
    </xf>
    <xf numFmtId="0" fontId="74" fillId="28" borderId="73" xfId="0" applyFont="1" applyFill="1" applyBorder="1" applyAlignment="1">
      <alignment horizontal="center"/>
    </xf>
    <xf numFmtId="0" fontId="74" fillId="28" borderId="72" xfId="0" applyFont="1" applyFill="1" applyBorder="1" applyAlignment="1">
      <alignment horizontal="center"/>
    </xf>
    <xf numFmtId="2" fontId="28" fillId="0" borderId="65" xfId="0" applyNumberFormat="1" applyFont="1" applyBorder="1" applyAlignment="1">
      <alignment horizontal="center"/>
    </xf>
    <xf numFmtId="2" fontId="63" fillId="0" borderId="57" xfId="0" applyNumberFormat="1" applyFont="1" applyBorder="1" applyAlignment="1">
      <alignment horizontal="center"/>
    </xf>
    <xf numFmtId="1" fontId="107" fillId="28" borderId="72" xfId="0" applyNumberFormat="1" applyFont="1" applyFill="1" applyBorder="1" applyAlignment="1">
      <alignment horizontal="center"/>
    </xf>
    <xf numFmtId="1" fontId="74" fillId="28" borderId="73" xfId="0" applyNumberFormat="1" applyFont="1" applyFill="1" applyBorder="1" applyAlignment="1">
      <alignment horizontal="center"/>
    </xf>
    <xf numFmtId="1" fontId="74" fillId="28" borderId="72" xfId="0" applyNumberFormat="1" applyFont="1" applyFill="1" applyBorder="1" applyAlignment="1">
      <alignment horizontal="center"/>
    </xf>
    <xf numFmtId="1" fontId="74" fillId="11" borderId="72" xfId="0" applyNumberFormat="1" applyFont="1" applyFill="1" applyBorder="1" applyAlignment="1">
      <alignment horizontal="center"/>
    </xf>
    <xf numFmtId="2" fontId="107" fillId="28" borderId="36" xfId="0" applyNumberFormat="1" applyFont="1" applyFill="1" applyBorder="1" applyAlignment="1">
      <alignment horizontal="center"/>
    </xf>
    <xf numFmtId="2" fontId="74" fillId="28" borderId="76" xfId="0" applyNumberFormat="1" applyFont="1" applyFill="1" applyBorder="1" applyAlignment="1">
      <alignment horizontal="center"/>
    </xf>
    <xf numFmtId="2" fontId="74" fillId="28" borderId="36" xfId="0" applyNumberFormat="1" applyFont="1" applyFill="1" applyBorder="1" applyAlignment="1">
      <alignment horizontal="center"/>
    </xf>
    <xf numFmtId="2" fontId="28" fillId="0" borderId="49" xfId="0" applyNumberFormat="1" applyFont="1" applyBorder="1" applyAlignment="1">
      <alignment horizontal="center"/>
    </xf>
    <xf numFmtId="0" fontId="126" fillId="11" borderId="83" xfId="0" applyFont="1" applyFill="1" applyBorder="1" applyAlignment="1">
      <alignment horizontal="center"/>
    </xf>
    <xf numFmtId="0" fontId="107" fillId="11" borderId="16" xfId="0" applyFont="1" applyFill="1" applyBorder="1" applyAlignment="1">
      <alignment horizontal="center"/>
    </xf>
    <xf numFmtId="0" fontId="126" fillId="11" borderId="56" xfId="0" applyFont="1" applyFill="1" applyBorder="1" applyAlignment="1">
      <alignment horizontal="center"/>
    </xf>
    <xf numFmtId="0" fontId="74" fillId="11" borderId="16" xfId="0" applyFont="1" applyFill="1" applyBorder="1" applyAlignment="1">
      <alignment horizontal="center"/>
    </xf>
    <xf numFmtId="2" fontId="28" fillId="11" borderId="31" xfId="0" applyNumberFormat="1" applyFont="1" applyFill="1" applyBorder="1" applyAlignment="1">
      <alignment horizontal="center"/>
    </xf>
    <xf numFmtId="0" fontId="74" fillId="11" borderId="31" xfId="0" applyFont="1" applyFill="1" applyBorder="1" applyAlignment="1">
      <alignment horizontal="center"/>
    </xf>
    <xf numFmtId="0" fontId="74" fillId="9" borderId="54" xfId="0" applyFont="1" applyFill="1" applyBorder="1" applyAlignment="1">
      <alignment horizontal="center"/>
    </xf>
    <xf numFmtId="2" fontId="74" fillId="0" borderId="8" xfId="0" applyNumberFormat="1" applyFont="1" applyBorder="1" applyAlignment="1">
      <alignment horizontal="center"/>
    </xf>
    <xf numFmtId="0" fontId="74" fillId="0" borderId="8" xfId="0" applyFont="1" applyBorder="1" applyAlignment="1">
      <alignment horizontal="center"/>
    </xf>
    <xf numFmtId="0" fontId="74" fillId="9" borderId="73" xfId="0" applyFont="1" applyFill="1" applyBorder="1" applyAlignment="1">
      <alignment horizontal="center"/>
    </xf>
    <xf numFmtId="2" fontId="74" fillId="0" borderId="65" xfId="0" applyNumberFormat="1" applyFont="1" applyBorder="1" applyAlignment="1">
      <alignment horizontal="center"/>
    </xf>
    <xf numFmtId="0" fontId="74" fillId="9" borderId="76" xfId="0" applyFont="1" applyFill="1" applyBorder="1" applyAlignment="1">
      <alignment horizontal="center"/>
    </xf>
    <xf numFmtId="2" fontId="74" fillId="0" borderId="49" xfId="0" applyNumberFormat="1" applyFont="1" applyBorder="1" applyAlignment="1">
      <alignment horizontal="center"/>
    </xf>
    <xf numFmtId="0" fontId="49" fillId="0" borderId="0" xfId="0" applyFont="1"/>
    <xf numFmtId="0" fontId="76" fillId="0" borderId="0" xfId="0" applyFont="1" applyAlignment="1">
      <alignment horizontal="left"/>
    </xf>
    <xf numFmtId="0" fontId="106" fillId="0" borderId="0" xfId="0" applyFont="1"/>
    <xf numFmtId="0" fontId="74" fillId="0" borderId="1" xfId="0" applyFont="1" applyBorder="1" applyAlignment="1">
      <alignment horizontal="center"/>
    </xf>
    <xf numFmtId="0" fontId="74" fillId="0" borderId="4" xfId="0" applyFont="1" applyBorder="1" applyAlignment="1">
      <alignment horizontal="center"/>
    </xf>
    <xf numFmtId="0" fontId="78" fillId="0" borderId="72" xfId="0" applyFont="1" applyBorder="1" applyAlignment="1">
      <alignment horizontal="center"/>
    </xf>
    <xf numFmtId="0" fontId="78" fillId="0" borderId="65" xfId="0" applyFont="1" applyBorder="1" applyAlignment="1">
      <alignment horizontal="center"/>
    </xf>
    <xf numFmtId="165" fontId="74" fillId="0" borderId="36" xfId="0" applyNumberFormat="1" applyFont="1" applyBorder="1" applyAlignment="1">
      <alignment horizontal="center"/>
    </xf>
    <xf numFmtId="165" fontId="74" fillId="0" borderId="72" xfId="0" applyNumberFormat="1" applyFont="1" applyBorder="1" applyAlignment="1">
      <alignment horizontal="center"/>
    </xf>
    <xf numFmtId="0" fontId="74" fillId="11" borderId="65" xfId="0" applyFont="1" applyFill="1" applyBorder="1" applyAlignment="1">
      <alignment horizontal="center"/>
    </xf>
    <xf numFmtId="0" fontId="74" fillId="11" borderId="72" xfId="0" applyFont="1" applyFill="1" applyBorder="1" applyAlignment="1">
      <alignment horizontal="center"/>
    </xf>
    <xf numFmtId="0" fontId="74" fillId="0" borderId="72" xfId="0" applyFont="1" applyBorder="1" applyAlignment="1">
      <alignment horizontal="center"/>
    </xf>
    <xf numFmtId="0" fontId="74" fillId="9" borderId="67" xfId="0" applyFont="1" applyFill="1" applyBorder="1" applyAlignment="1">
      <alignment horizontal="center"/>
    </xf>
    <xf numFmtId="0" fontId="74" fillId="9" borderId="65" xfId="0" applyFont="1" applyFill="1" applyBorder="1" applyAlignment="1">
      <alignment horizontal="center"/>
    </xf>
    <xf numFmtId="0" fontId="74" fillId="9" borderId="72" xfId="0" applyFont="1" applyFill="1" applyBorder="1" applyAlignment="1">
      <alignment horizontal="center"/>
    </xf>
    <xf numFmtId="2" fontId="74" fillId="0" borderId="67" xfId="0" applyNumberFormat="1" applyFont="1" applyBorder="1" applyAlignment="1">
      <alignment horizontal="center"/>
    </xf>
    <xf numFmtId="2" fontId="74" fillId="0" borderId="72" xfId="0" applyNumberFormat="1" applyFont="1" applyBorder="1" applyAlignment="1">
      <alignment horizontal="center"/>
    </xf>
    <xf numFmtId="165" fontId="74" fillId="0" borderId="67" xfId="0" applyNumberFormat="1" applyFont="1" applyBorder="1" applyAlignment="1">
      <alignment horizontal="center"/>
    </xf>
    <xf numFmtId="1" fontId="74" fillId="0" borderId="65" xfId="0" applyNumberFormat="1" applyFont="1" applyBorder="1" applyAlignment="1">
      <alignment horizontal="center"/>
    </xf>
    <xf numFmtId="1" fontId="74" fillId="0" borderId="72" xfId="0" applyNumberFormat="1" applyFont="1" applyBorder="1" applyAlignment="1">
      <alignment horizontal="center"/>
    </xf>
    <xf numFmtId="165" fontId="74" fillId="0" borderId="65" xfId="0" applyNumberFormat="1" applyFont="1" applyBorder="1" applyAlignment="1">
      <alignment horizontal="center"/>
    </xf>
    <xf numFmtId="168" fontId="74" fillId="0" borderId="67" xfId="0" applyNumberFormat="1" applyFont="1" applyBorder="1" applyAlignment="1">
      <alignment horizontal="center"/>
    </xf>
    <xf numFmtId="167" fontId="74" fillId="0" borderId="73" xfId="0" applyNumberFormat="1" applyFont="1" applyBorder="1" applyAlignment="1">
      <alignment horizontal="center"/>
    </xf>
    <xf numFmtId="167" fontId="74" fillId="0" borderId="67" xfId="0" applyNumberFormat="1" applyFont="1" applyBorder="1" applyAlignment="1">
      <alignment horizontal="center"/>
    </xf>
    <xf numFmtId="167" fontId="74" fillId="11" borderId="67" xfId="0" applyNumberFormat="1" applyFont="1" applyFill="1" applyBorder="1" applyAlignment="1">
      <alignment horizontal="center"/>
    </xf>
    <xf numFmtId="167" fontId="74" fillId="11" borderId="65" xfId="0" applyNumberFormat="1" applyFont="1" applyFill="1" applyBorder="1" applyAlignment="1">
      <alignment horizontal="center"/>
    </xf>
    <xf numFmtId="166" fontId="74" fillId="11" borderId="67" xfId="0" applyNumberFormat="1" applyFont="1" applyFill="1" applyBorder="1" applyAlignment="1">
      <alignment horizontal="center"/>
    </xf>
    <xf numFmtId="166" fontId="74" fillId="11" borderId="65" xfId="0" applyNumberFormat="1" applyFont="1" applyFill="1" applyBorder="1" applyAlignment="1">
      <alignment horizontal="center"/>
    </xf>
    <xf numFmtId="0" fontId="27" fillId="11" borderId="67" xfId="0" applyFont="1" applyFill="1" applyBorder="1" applyAlignment="1">
      <alignment horizontal="center"/>
    </xf>
    <xf numFmtId="0" fontId="27" fillId="11" borderId="65" xfId="0" applyFont="1" applyFill="1" applyBorder="1" applyAlignment="1">
      <alignment horizontal="center"/>
    </xf>
    <xf numFmtId="165" fontId="74" fillId="0" borderId="63" xfId="0" applyNumberFormat="1" applyFont="1" applyBorder="1" applyAlignment="1">
      <alignment horizontal="center"/>
    </xf>
    <xf numFmtId="165" fontId="74" fillId="0" borderId="66" xfId="0" applyNumberFormat="1" applyFont="1" applyBorder="1" applyAlignment="1">
      <alignment horizontal="center"/>
    </xf>
    <xf numFmtId="165" fontId="74" fillId="0" borderId="70" xfId="0" applyNumberFormat="1" applyFont="1" applyBorder="1" applyAlignment="1">
      <alignment horizontal="center"/>
    </xf>
    <xf numFmtId="1" fontId="74" fillId="0" borderId="66" xfId="0" applyNumberFormat="1" applyFont="1" applyBorder="1" applyAlignment="1">
      <alignment horizontal="center"/>
    </xf>
    <xf numFmtId="2" fontId="107" fillId="28" borderId="72" xfId="0" applyNumberFormat="1" applyFont="1" applyFill="1" applyBorder="1" applyAlignment="1">
      <alignment horizontal="center"/>
    </xf>
    <xf numFmtId="2" fontId="74" fillId="11" borderId="67" xfId="0" applyNumberFormat="1" applyFont="1" applyFill="1" applyBorder="1" applyAlignment="1">
      <alignment horizontal="center"/>
    </xf>
    <xf numFmtId="0" fontId="16" fillId="0" borderId="53" xfId="0" applyFont="1" applyBorder="1"/>
    <xf numFmtId="168" fontId="21" fillId="0" borderId="0" xfId="0" applyNumberFormat="1" applyFont="1" applyFill="1"/>
    <xf numFmtId="167" fontId="21" fillId="0" borderId="0" xfId="0" applyNumberFormat="1" applyFont="1" applyFill="1" applyBorder="1"/>
    <xf numFmtId="168" fontId="0" fillId="0" borderId="0" xfId="0" applyNumberFormat="1" applyFill="1"/>
    <xf numFmtId="167" fontId="21" fillId="0" borderId="0" xfId="0" applyNumberFormat="1" applyFont="1" applyFill="1"/>
    <xf numFmtId="166" fontId="0" fillId="0" borderId="0" xfId="0" applyNumberFormat="1" applyFill="1"/>
    <xf numFmtId="2" fontId="0" fillId="0" borderId="0" xfId="0" applyNumberFormat="1" applyFill="1"/>
    <xf numFmtId="0" fontId="123" fillId="0" borderId="33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1" fillId="33" borderId="82" xfId="0" applyFont="1" applyFill="1" applyBorder="1"/>
    <xf numFmtId="0" fontId="21" fillId="34" borderId="82" xfId="0" applyFont="1" applyFill="1" applyBorder="1"/>
    <xf numFmtId="0" fontId="47" fillId="11" borderId="41" xfId="0" applyFont="1" applyFill="1" applyBorder="1"/>
    <xf numFmtId="0" fontId="52" fillId="11" borderId="16" xfId="0" applyFont="1" applyFill="1" applyBorder="1" applyAlignment="1">
      <alignment horizontal="center"/>
    </xf>
    <xf numFmtId="0" fontId="76" fillId="11" borderId="24" xfId="0" applyFont="1" applyFill="1" applyBorder="1" applyAlignment="1">
      <alignment horizontal="center"/>
    </xf>
    <xf numFmtId="0" fontId="74" fillId="35" borderId="73" xfId="0" applyFont="1" applyFill="1" applyBorder="1" applyAlignment="1">
      <alignment horizontal="center"/>
    </xf>
    <xf numFmtId="0" fontId="74" fillId="11" borderId="60" xfId="0" applyFont="1" applyFill="1" applyBorder="1" applyAlignment="1">
      <alignment horizontal="center"/>
    </xf>
    <xf numFmtId="0" fontId="76" fillId="11" borderId="55" xfId="0" applyFont="1" applyFill="1" applyBorder="1" applyAlignment="1">
      <alignment horizontal="center"/>
    </xf>
    <xf numFmtId="0" fontId="74" fillId="35" borderId="67" xfId="0" applyFont="1" applyFill="1" applyBorder="1" applyAlignment="1">
      <alignment horizontal="center"/>
    </xf>
    <xf numFmtId="0" fontId="74" fillId="11" borderId="63" xfId="0" applyFont="1" applyFill="1" applyBorder="1" applyAlignment="1">
      <alignment horizontal="center"/>
    </xf>
    <xf numFmtId="0" fontId="125" fillId="11" borderId="50" xfId="0" applyFont="1" applyFill="1" applyBorder="1" applyAlignment="1">
      <alignment horizontal="center"/>
    </xf>
    <xf numFmtId="2" fontId="28" fillId="11" borderId="65" xfId="0" applyNumberFormat="1" applyFont="1" applyFill="1" applyBorder="1" applyAlignment="1">
      <alignment horizontal="center"/>
    </xf>
    <xf numFmtId="2" fontId="28" fillId="11" borderId="49" xfId="0" applyNumberFormat="1" applyFont="1" applyFill="1" applyBorder="1" applyAlignment="1">
      <alignment horizontal="center"/>
    </xf>
    <xf numFmtId="0" fontId="74" fillId="11" borderId="50" xfId="0" applyFont="1" applyFill="1" applyBorder="1" applyAlignment="1">
      <alignment horizontal="center"/>
    </xf>
    <xf numFmtId="0" fontId="74" fillId="11" borderId="49" xfId="0" applyFont="1" applyFill="1" applyBorder="1" applyAlignment="1">
      <alignment horizontal="center"/>
    </xf>
    <xf numFmtId="0" fontId="111" fillId="33" borderId="46" xfId="0" applyFont="1" applyFill="1" applyBorder="1"/>
    <xf numFmtId="0" fontId="47" fillId="14" borderId="41" xfId="0" applyFont="1" applyFill="1" applyBorder="1"/>
    <xf numFmtId="0" fontId="52" fillId="14" borderId="16" xfId="0" applyFont="1" applyFill="1" applyBorder="1" applyAlignment="1">
      <alignment horizontal="center"/>
    </xf>
    <xf numFmtId="0" fontId="59" fillId="20" borderId="41" xfId="0" applyFont="1" applyFill="1" applyBorder="1"/>
    <xf numFmtId="0" fontId="49" fillId="9" borderId="56" xfId="0" applyFont="1" applyFill="1" applyBorder="1" applyAlignment="1">
      <alignment horizontal="center"/>
    </xf>
    <xf numFmtId="2" fontId="28" fillId="9" borderId="31" xfId="0" applyNumberFormat="1" applyFont="1" applyFill="1" applyBorder="1" applyAlignment="1">
      <alignment horizontal="center"/>
    </xf>
    <xf numFmtId="0" fontId="74" fillId="9" borderId="31" xfId="0" applyFont="1" applyFill="1" applyBorder="1" applyAlignment="1">
      <alignment horizontal="center"/>
    </xf>
    <xf numFmtId="0" fontId="52" fillId="11" borderId="15" xfId="0" applyFont="1" applyFill="1" applyBorder="1" applyAlignment="1">
      <alignment horizontal="center"/>
    </xf>
    <xf numFmtId="0" fontId="0" fillId="36" borderId="61" xfId="0" applyFill="1" applyBorder="1"/>
    <xf numFmtId="0" fontId="2" fillId="28" borderId="81" xfId="0" applyFont="1" applyFill="1" applyBorder="1"/>
    <xf numFmtId="0" fontId="49" fillId="8" borderId="64" xfId="0" applyFont="1" applyFill="1" applyBorder="1" applyAlignment="1">
      <alignment horizontal="center"/>
    </xf>
    <xf numFmtId="2" fontId="7" fillId="6" borderId="81" xfId="0" applyNumberFormat="1" applyFont="1" applyFill="1" applyBorder="1"/>
    <xf numFmtId="0" fontId="49" fillId="8" borderId="33" xfId="0" applyFont="1" applyFill="1" applyBorder="1" applyAlignment="1">
      <alignment horizontal="center"/>
    </xf>
    <xf numFmtId="0" fontId="76" fillId="8" borderId="29" xfId="0" applyFont="1" applyFill="1" applyBorder="1" applyAlignment="1">
      <alignment horizontal="center"/>
    </xf>
    <xf numFmtId="0" fontId="0" fillId="9" borderId="4" xfId="0" applyFill="1" applyBorder="1"/>
    <xf numFmtId="0" fontId="0" fillId="9" borderId="72" xfId="0" applyFill="1" applyBorder="1"/>
    <xf numFmtId="0" fontId="0" fillId="9" borderId="36" xfId="0" applyFill="1" applyBorder="1"/>
    <xf numFmtId="2" fontId="0" fillId="37" borderId="55" xfId="0" applyNumberFormat="1" applyFill="1" applyBorder="1"/>
    <xf numFmtId="0" fontId="0" fillId="37" borderId="67" xfId="0" applyFill="1" applyBorder="1"/>
    <xf numFmtId="0" fontId="44" fillId="37" borderId="67" xfId="0" applyFont="1" applyFill="1" applyBorder="1"/>
    <xf numFmtId="1" fontId="44" fillId="37" borderId="67" xfId="0" applyNumberFormat="1" applyFont="1" applyFill="1" applyBorder="1"/>
    <xf numFmtId="2" fontId="44" fillId="37" borderId="67" xfId="0" applyNumberFormat="1" applyFont="1" applyFill="1" applyBorder="1"/>
    <xf numFmtId="0" fontId="2" fillId="37" borderId="67" xfId="0" applyFont="1" applyFill="1" applyBorder="1"/>
    <xf numFmtId="2" fontId="2" fillId="37" borderId="67" xfId="0" applyNumberFormat="1" applyFont="1" applyFill="1" applyBorder="1"/>
    <xf numFmtId="0" fontId="21" fillId="37" borderId="69" xfId="0" applyFont="1" applyFill="1" applyBorder="1"/>
    <xf numFmtId="2" fontId="100" fillId="9" borderId="73" xfId="0" applyNumberFormat="1" applyFont="1" applyFill="1" applyBorder="1" applyAlignment="1">
      <alignment horizontal="center"/>
    </xf>
    <xf numFmtId="2" fontId="100" fillId="9" borderId="17" xfId="0" applyNumberFormat="1" applyFont="1" applyFill="1" applyBorder="1" applyAlignment="1">
      <alignment horizontal="center"/>
    </xf>
    <xf numFmtId="0" fontId="32" fillId="0" borderId="69" xfId="0" applyFont="1" applyBorder="1"/>
    <xf numFmtId="0" fontId="7" fillId="0" borderId="45" xfId="0" applyFont="1" applyBorder="1"/>
    <xf numFmtId="0" fontId="32" fillId="0" borderId="74" xfId="0" applyFont="1" applyFill="1" applyBorder="1"/>
    <xf numFmtId="0" fontId="49" fillId="0" borderId="57" xfId="0" applyFont="1" applyFill="1" applyBorder="1" applyAlignment="1">
      <alignment horizontal="center"/>
    </xf>
    <xf numFmtId="166" fontId="49" fillId="0" borderId="57" xfId="0" applyNumberFormat="1" applyFont="1" applyFill="1" applyBorder="1" applyAlignment="1">
      <alignment horizontal="center"/>
    </xf>
    <xf numFmtId="0" fontId="49" fillId="0" borderId="74" xfId="0" applyFont="1" applyFill="1" applyBorder="1" applyAlignment="1">
      <alignment horizontal="center"/>
    </xf>
    <xf numFmtId="165" fontId="107" fillId="28" borderId="72" xfId="0" applyNumberFormat="1" applyFont="1" applyFill="1" applyBorder="1" applyAlignment="1">
      <alignment horizontal="center"/>
    </xf>
    <xf numFmtId="0" fontId="2" fillId="0" borderId="74" xfId="0" applyFont="1" applyBorder="1"/>
    <xf numFmtId="0" fontId="21" fillId="0" borderId="75" xfId="0" applyFont="1" applyBorder="1" applyAlignment="1">
      <alignment horizontal="left"/>
    </xf>
    <xf numFmtId="0" fontId="0" fillId="0" borderId="32" xfId="0" applyBorder="1"/>
    <xf numFmtId="164" fontId="14" fillId="0" borderId="62" xfId="0" applyNumberFormat="1" applyFont="1" applyBorder="1" applyAlignment="1">
      <alignment horizontal="right"/>
    </xf>
    <xf numFmtId="0" fontId="2" fillId="0" borderId="72" xfId="0" applyFont="1" applyBorder="1" applyAlignment="1">
      <alignment horizontal="center"/>
    </xf>
    <xf numFmtId="49" fontId="14" fillId="0" borderId="62" xfId="0" applyNumberFormat="1" applyFont="1" applyBorder="1" applyAlignment="1">
      <alignment horizontal="left"/>
    </xf>
    <xf numFmtId="0" fontId="14" fillId="0" borderId="57" xfId="0" applyFont="1" applyBorder="1"/>
    <xf numFmtId="0" fontId="14" fillId="0" borderId="51" xfId="0" applyFont="1" applyBorder="1"/>
    <xf numFmtId="0" fontId="0" fillId="0" borderId="44" xfId="0" applyBorder="1" applyAlignment="1">
      <alignment horizontal="right"/>
    </xf>
    <xf numFmtId="0" fontId="0" fillId="0" borderId="11" xfId="0" applyBorder="1" applyAlignment="1">
      <alignment horizontal="right"/>
    </xf>
    <xf numFmtId="0" fontId="14" fillId="0" borderId="53" xfId="0" applyFont="1" applyBorder="1" applyAlignment="1">
      <alignment horizontal="left"/>
    </xf>
    <xf numFmtId="0" fontId="46" fillId="0" borderId="3" xfId="0" applyFont="1" applyBorder="1"/>
    <xf numFmtId="0" fontId="49" fillId="0" borderId="33" xfId="0" applyFont="1" applyBorder="1" applyAlignment="1">
      <alignment horizontal="left"/>
    </xf>
    <xf numFmtId="0" fontId="101" fillId="0" borderId="18" xfId="0" applyFont="1" applyBorder="1" applyAlignment="1">
      <alignment horizontal="left"/>
    </xf>
    <xf numFmtId="164" fontId="54" fillId="0" borderId="62" xfId="0" applyNumberFormat="1" applyFont="1" applyBorder="1" applyAlignment="1">
      <alignment horizontal="left"/>
    </xf>
    <xf numFmtId="49" fontId="14" fillId="0" borderId="51" xfId="0" applyNumberFormat="1" applyFont="1" applyBorder="1" applyAlignment="1">
      <alignment horizontal="right"/>
    </xf>
    <xf numFmtId="165" fontId="126" fillId="0" borderId="57" xfId="0" applyNumberFormat="1" applyFont="1" applyBorder="1" applyAlignment="1">
      <alignment horizontal="center"/>
    </xf>
    <xf numFmtId="2" fontId="74" fillId="37" borderId="55" xfId="0" applyNumberFormat="1" applyFont="1" applyFill="1" applyBorder="1" applyAlignment="1">
      <alignment horizontal="center"/>
    </xf>
    <xf numFmtId="0" fontId="74" fillId="37" borderId="67" xfId="0" applyFont="1" applyFill="1" applyBorder="1" applyAlignment="1">
      <alignment horizontal="center"/>
    </xf>
    <xf numFmtId="0" fontId="73" fillId="37" borderId="67" xfId="0" applyFont="1" applyFill="1" applyBorder="1" applyAlignment="1">
      <alignment horizontal="center"/>
    </xf>
    <xf numFmtId="1" fontId="73" fillId="37" borderId="67" xfId="0" applyNumberFormat="1" applyFont="1" applyFill="1" applyBorder="1" applyAlignment="1">
      <alignment horizontal="center"/>
    </xf>
    <xf numFmtId="165" fontId="73" fillId="37" borderId="67" xfId="0" applyNumberFormat="1" applyFont="1" applyFill="1" applyBorder="1" applyAlignment="1">
      <alignment horizontal="center"/>
    </xf>
    <xf numFmtId="2" fontId="73" fillId="37" borderId="67" xfId="0" applyNumberFormat="1" applyFont="1" applyFill="1" applyBorder="1" applyAlignment="1">
      <alignment horizontal="center"/>
    </xf>
    <xf numFmtId="0" fontId="27" fillId="37" borderId="67" xfId="0" applyFont="1" applyFill="1" applyBorder="1" applyAlignment="1">
      <alignment horizontal="center"/>
    </xf>
    <xf numFmtId="2" fontId="27" fillId="37" borderId="67" xfId="0" applyNumberFormat="1" applyFont="1" applyFill="1" applyBorder="1" applyAlignment="1">
      <alignment horizontal="center"/>
    </xf>
    <xf numFmtId="0" fontId="74" fillId="37" borderId="69" xfId="0" applyFont="1" applyFill="1" applyBorder="1" applyAlignment="1">
      <alignment horizontal="center"/>
    </xf>
    <xf numFmtId="0" fontId="74" fillId="9" borderId="4" xfId="0" applyFont="1" applyFill="1" applyBorder="1" applyAlignment="1">
      <alignment horizontal="center"/>
    </xf>
    <xf numFmtId="0" fontId="74" fillId="9" borderId="36" xfId="0" applyFont="1" applyFill="1" applyBorder="1" applyAlignment="1">
      <alignment horizontal="center"/>
    </xf>
    <xf numFmtId="2" fontId="32" fillId="0" borderId="57" xfId="0" applyNumberFormat="1" applyFont="1" applyBorder="1"/>
    <xf numFmtId="2" fontId="45" fillId="0" borderId="57" xfId="0" applyNumberFormat="1" applyFont="1" applyBorder="1" applyAlignment="1">
      <alignment horizontal="center"/>
    </xf>
    <xf numFmtId="165" fontId="32" fillId="0" borderId="57" xfId="0" applyNumberFormat="1" applyFont="1" applyBorder="1"/>
    <xf numFmtId="0" fontId="124" fillId="0" borderId="14" xfId="0" applyFont="1" applyBorder="1" applyAlignment="1">
      <alignment horizontal="center"/>
    </xf>
    <xf numFmtId="2" fontId="74" fillId="0" borderId="36" xfId="0" applyNumberFormat="1" applyFont="1" applyBorder="1" applyAlignment="1">
      <alignment horizontal="center"/>
    </xf>
    <xf numFmtId="166" fontId="73" fillId="37" borderId="67" xfId="0" applyNumberFormat="1" applyFont="1" applyFill="1" applyBorder="1" applyAlignment="1">
      <alignment horizontal="center"/>
    </xf>
    <xf numFmtId="168" fontId="45" fillId="0" borderId="57" xfId="0" applyNumberFormat="1" applyFont="1" applyBorder="1" applyAlignment="1">
      <alignment horizontal="center"/>
    </xf>
    <xf numFmtId="0" fontId="0" fillId="0" borderId="55" xfId="0" applyBorder="1" applyAlignment="1">
      <alignment horizontal="left"/>
    </xf>
    <xf numFmtId="0" fontId="7" fillId="0" borderId="10" xfId="0" applyFont="1" applyBorder="1" applyAlignment="1">
      <alignment horizontal="center"/>
    </xf>
    <xf numFmtId="9" fontId="128" fillId="0" borderId="72" xfId="0" applyNumberFormat="1" applyFont="1" applyBorder="1" applyAlignment="1">
      <alignment horizontal="left"/>
    </xf>
    <xf numFmtId="0" fontId="16" fillId="0" borderId="43" xfId="0" applyFont="1" applyBorder="1"/>
    <xf numFmtId="0" fontId="16" fillId="0" borderId="52" xfId="0" applyFont="1" applyBorder="1"/>
    <xf numFmtId="0" fontId="111" fillId="0" borderId="2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2" fontId="0" fillId="0" borderId="43" xfId="0" applyNumberFormat="1" applyBorder="1" applyAlignment="1">
      <alignment horizontal="left"/>
    </xf>
    <xf numFmtId="165" fontId="0" fillId="0" borderId="52" xfId="0" applyNumberForma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166" fontId="16" fillId="0" borderId="43" xfId="0" applyNumberFormat="1" applyFont="1" applyBorder="1" applyAlignment="1">
      <alignment horizontal="center"/>
    </xf>
    <xf numFmtId="2" fontId="16" fillId="0" borderId="44" xfId="0" applyNumberFormat="1" applyFont="1" applyBorder="1" applyAlignment="1">
      <alignment horizontal="center"/>
    </xf>
    <xf numFmtId="166" fontId="16" fillId="0" borderId="44" xfId="0" applyNumberFormat="1" applyFont="1" applyBorder="1" applyAlignment="1">
      <alignment horizontal="center"/>
    </xf>
    <xf numFmtId="49" fontId="16" fillId="0" borderId="52" xfId="0" applyNumberFormat="1" applyFont="1" applyBorder="1" applyAlignment="1">
      <alignment horizontal="center"/>
    </xf>
    <xf numFmtId="2" fontId="19" fillId="2" borderId="30" xfId="0" applyNumberFormat="1" applyFont="1" applyFill="1" applyBorder="1" applyAlignment="1">
      <alignment horizontal="center"/>
    </xf>
    <xf numFmtId="2" fontId="34" fillId="0" borderId="6" xfId="0" applyNumberFormat="1" applyFont="1" applyBorder="1" applyAlignment="1">
      <alignment horizontal="center" vertical="center"/>
    </xf>
    <xf numFmtId="9" fontId="128" fillId="0" borderId="49" xfId="0" applyNumberFormat="1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49" fillId="0" borderId="70" xfId="0" applyFont="1" applyBorder="1" applyAlignment="1">
      <alignment horizontal="left"/>
    </xf>
    <xf numFmtId="0" fontId="14" fillId="0" borderId="70" xfId="0" applyFont="1" applyBorder="1" applyAlignment="1">
      <alignment horizontal="center"/>
    </xf>
    <xf numFmtId="166" fontId="14" fillId="0" borderId="58" xfId="0" applyNumberFormat="1" applyFont="1" applyBorder="1" applyAlignment="1">
      <alignment horizontal="center"/>
    </xf>
    <xf numFmtId="2" fontId="39" fillId="0" borderId="69" xfId="0" applyNumberFormat="1" applyFont="1" applyBorder="1" applyAlignment="1">
      <alignment horizontal="center"/>
    </xf>
    <xf numFmtId="166" fontId="14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16" fillId="0" borderId="82" xfId="0" applyFont="1" applyBorder="1" applyAlignment="1">
      <alignment horizontal="right"/>
    </xf>
    <xf numFmtId="9" fontId="128" fillId="0" borderId="72" xfId="0" applyNumberFormat="1" applyFont="1" applyBorder="1" applyAlignment="1">
      <alignment horizontal="center"/>
    </xf>
    <xf numFmtId="0" fontId="0" fillId="0" borderId="70" xfId="0" applyBorder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69" xfId="0" applyFont="1" applyBorder="1"/>
    <xf numFmtId="0" fontId="129" fillId="0" borderId="0" xfId="0" applyFont="1" applyAlignment="1">
      <alignment horizontal="left" vertical="center"/>
    </xf>
    <xf numFmtId="2" fontId="39" fillId="0" borderId="73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2" fontId="35" fillId="0" borderId="3" xfId="0" applyNumberFormat="1" applyFont="1" applyBorder="1"/>
    <xf numFmtId="49" fontId="14" fillId="0" borderId="46" xfId="0" applyNumberFormat="1" applyFont="1" applyBorder="1" applyAlignment="1">
      <alignment horizontal="right"/>
    </xf>
    <xf numFmtId="1" fontId="103" fillId="0" borderId="25" xfId="0" applyNumberFormat="1" applyFont="1" applyBorder="1" applyAlignment="1">
      <alignment horizontal="center"/>
    </xf>
    <xf numFmtId="1" fontId="103" fillId="0" borderId="48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9" fontId="128" fillId="0" borderId="36" xfId="0" applyNumberFormat="1" applyFont="1" applyBorder="1" applyAlignment="1">
      <alignment horizontal="center"/>
    </xf>
    <xf numFmtId="2" fontId="19" fillId="0" borderId="7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center"/>
    </xf>
    <xf numFmtId="0" fontId="35" fillId="0" borderId="3" xfId="0" applyFont="1" applyBorder="1" applyAlignment="1">
      <alignment horizontal="left" vertical="center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2" fontId="21" fillId="0" borderId="60" xfId="0" applyNumberFormat="1" applyFont="1" applyBorder="1" applyAlignment="1">
      <alignment horizontal="center"/>
    </xf>
    <xf numFmtId="1" fontId="35" fillId="0" borderId="81" xfId="0" applyNumberFormat="1" applyFont="1" applyBorder="1" applyAlignment="1">
      <alignment horizontal="center"/>
    </xf>
    <xf numFmtId="9" fontId="128" fillId="0" borderId="1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center"/>
    </xf>
    <xf numFmtId="165" fontId="39" fillId="0" borderId="71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16" fillId="0" borderId="81" xfId="0" applyFont="1" applyBorder="1" applyAlignment="1">
      <alignment horizontal="right"/>
    </xf>
    <xf numFmtId="0" fontId="0" fillId="0" borderId="52" xfId="0" applyBorder="1"/>
    <xf numFmtId="2" fontId="96" fillId="4" borderId="57" xfId="0" applyNumberFormat="1" applyFont="1" applyFill="1" applyBorder="1" applyAlignment="1">
      <alignment horizontal="center"/>
    </xf>
    <xf numFmtId="2" fontId="96" fillId="4" borderId="71" xfId="0" applyNumberFormat="1" applyFont="1" applyFill="1" applyBorder="1" applyAlignment="1">
      <alignment horizontal="center"/>
    </xf>
    <xf numFmtId="2" fontId="96" fillId="4" borderId="73" xfId="0" applyNumberFormat="1" applyFont="1" applyFill="1" applyBorder="1" applyAlignment="1">
      <alignment horizontal="center"/>
    </xf>
    <xf numFmtId="0" fontId="0" fillId="0" borderId="54" xfId="0" applyBorder="1"/>
    <xf numFmtId="0" fontId="146" fillId="0" borderId="71" xfId="0" applyFont="1" applyBorder="1"/>
    <xf numFmtId="0" fontId="44" fillId="0" borderId="0" xfId="0" applyFont="1" applyBorder="1" applyAlignment="1">
      <alignment horizontal="left"/>
    </xf>
    <xf numFmtId="0" fontId="64" fillId="0" borderId="0" xfId="0" applyFont="1" applyBorder="1"/>
    <xf numFmtId="165" fontId="45" fillId="0" borderId="57" xfId="0" applyNumberFormat="1" applyFont="1" applyBorder="1" applyAlignment="1">
      <alignment horizontal="center"/>
    </xf>
    <xf numFmtId="166" fontId="74" fillId="0" borderId="67" xfId="0" applyNumberFormat="1" applyFont="1" applyBorder="1" applyAlignment="1">
      <alignment horizontal="center"/>
    </xf>
    <xf numFmtId="167" fontId="113" fillId="0" borderId="62" xfId="0" applyNumberFormat="1" applyFont="1" applyBorder="1" applyAlignment="1">
      <alignment horizontal="center"/>
    </xf>
    <xf numFmtId="0" fontId="64" fillId="0" borderId="56" xfId="0" applyFont="1" applyFill="1" applyBorder="1"/>
    <xf numFmtId="0" fontId="72" fillId="0" borderId="44" xfId="0" applyFont="1" applyBorder="1"/>
    <xf numFmtId="0" fontId="45" fillId="0" borderId="2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72" fillId="0" borderId="62" xfId="0" applyFont="1" applyBorder="1"/>
    <xf numFmtId="0" fontId="116" fillId="0" borderId="48" xfId="0" applyFont="1" applyBorder="1"/>
    <xf numFmtId="0" fontId="46" fillId="0" borderId="25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32" fillId="0" borderId="26" xfId="0" applyFont="1" applyBorder="1"/>
    <xf numFmtId="0" fontId="0" fillId="0" borderId="26" xfId="0" applyBorder="1" applyAlignment="1">
      <alignment horizontal="left"/>
    </xf>
    <xf numFmtId="170" fontId="14" fillId="0" borderId="61" xfId="0" applyNumberFormat="1" applyFont="1" applyBorder="1" applyAlignment="1">
      <alignment horizontal="right"/>
    </xf>
    <xf numFmtId="2" fontId="16" fillId="0" borderId="36" xfId="0" applyNumberFormat="1" applyFont="1" applyBorder="1" applyAlignment="1">
      <alignment horizontal="center"/>
    </xf>
    <xf numFmtId="0" fontId="72" fillId="0" borderId="71" xfId="0" applyFont="1" applyFill="1" applyBorder="1"/>
    <xf numFmtId="0" fontId="54" fillId="0" borderId="48" xfId="0" applyFont="1" applyBorder="1" applyAlignment="1">
      <alignment horizontal="left"/>
    </xf>
    <xf numFmtId="0" fontId="0" fillId="0" borderId="70" xfId="0" applyFill="1" applyBorder="1"/>
    <xf numFmtId="0" fontId="0" fillId="0" borderId="66" xfId="0" applyFill="1" applyBorder="1"/>
    <xf numFmtId="0" fontId="49" fillId="0" borderId="19" xfId="0" applyFont="1" applyFill="1" applyBorder="1"/>
    <xf numFmtId="0" fontId="49" fillId="0" borderId="3" xfId="0" applyFont="1" applyFill="1" applyBorder="1"/>
    <xf numFmtId="0" fontId="49" fillId="0" borderId="10" xfId="0" applyFont="1" applyFill="1" applyBorder="1"/>
    <xf numFmtId="0" fontId="49" fillId="0" borderId="14" xfId="0" applyFont="1" applyFill="1" applyBorder="1"/>
    <xf numFmtId="0" fontId="46" fillId="0" borderId="18" xfId="0" applyFont="1" applyFill="1" applyBorder="1"/>
    <xf numFmtId="0" fontId="10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5" fillId="0" borderId="3" xfId="0" applyFont="1" applyFill="1" applyBorder="1"/>
    <xf numFmtId="0" fontId="49" fillId="0" borderId="16" xfId="0" applyFont="1" applyFill="1" applyBorder="1"/>
    <xf numFmtId="0" fontId="27" fillId="0" borderId="24" xfId="0" applyFont="1" applyFill="1" applyBorder="1" applyAlignment="1">
      <alignment horizontal="left"/>
    </xf>
    <xf numFmtId="0" fontId="59" fillId="0" borderId="56" xfId="0" applyFont="1" applyFill="1" applyBorder="1"/>
    <xf numFmtId="0" fontId="78" fillId="0" borderId="76" xfId="0" applyFont="1" applyFill="1" applyBorder="1" applyAlignment="1">
      <alignment horizontal="left"/>
    </xf>
    <xf numFmtId="2" fontId="145" fillId="0" borderId="0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0" fontId="0" fillId="0" borderId="47" xfId="0" applyBorder="1" applyAlignment="1">
      <alignment horizontal="left"/>
    </xf>
    <xf numFmtId="0" fontId="148" fillId="0" borderId="0" xfId="0" applyFont="1" applyBorder="1" applyAlignment="1">
      <alignment horizontal="left"/>
    </xf>
    <xf numFmtId="0" fontId="2" fillId="0" borderId="65" xfId="0" applyFont="1" applyFill="1" applyBorder="1"/>
    <xf numFmtId="2" fontId="126" fillId="0" borderId="5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right"/>
    </xf>
    <xf numFmtId="2" fontId="16" fillId="0" borderId="71" xfId="0" applyNumberFormat="1" applyFont="1" applyBorder="1" applyAlignment="1">
      <alignment horizontal="center"/>
    </xf>
    <xf numFmtId="0" fontId="116" fillId="0" borderId="26" xfId="0" applyFont="1" applyBorder="1" applyAlignment="1">
      <alignment horizontal="right"/>
    </xf>
    <xf numFmtId="0" fontId="0" fillId="0" borderId="81" xfId="0" applyBorder="1"/>
    <xf numFmtId="0" fontId="32" fillId="0" borderId="49" xfId="0" applyFont="1" applyBorder="1" applyAlignment="1">
      <alignment horizontal="left"/>
    </xf>
    <xf numFmtId="0" fontId="2" fillId="0" borderId="50" xfId="0" applyFont="1" applyBorder="1"/>
    <xf numFmtId="0" fontId="32" fillId="0" borderId="64" xfId="0" applyFont="1" applyBorder="1" applyAlignment="1">
      <alignment horizontal="left"/>
    </xf>
    <xf numFmtId="0" fontId="0" fillId="0" borderId="61" xfId="0" applyBorder="1"/>
    <xf numFmtId="164" fontId="14" fillId="0" borderId="48" xfId="0" applyNumberFormat="1" applyFont="1" applyBorder="1" applyAlignment="1">
      <alignment horizontal="right"/>
    </xf>
    <xf numFmtId="2" fontId="15" fillId="0" borderId="33" xfId="0" applyNumberFormat="1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left"/>
    </xf>
    <xf numFmtId="0" fontId="54" fillId="0" borderId="25" xfId="0" applyFont="1" applyBorder="1" applyAlignment="1">
      <alignment horizontal="left"/>
    </xf>
    <xf numFmtId="49" fontId="14" fillId="0" borderId="48" xfId="0" applyNumberFormat="1" applyFont="1" applyBorder="1" applyAlignment="1">
      <alignment horizontal="left"/>
    </xf>
    <xf numFmtId="0" fontId="71" fillId="0" borderId="82" xfId="0" applyFont="1" applyBorder="1"/>
    <xf numFmtId="0" fontId="112" fillId="0" borderId="0" xfId="0" applyFont="1" applyBorder="1" applyAlignment="1">
      <alignment horizontal="left"/>
    </xf>
    <xf numFmtId="0" fontId="150" fillId="0" borderId="57" xfId="0" applyFont="1" applyFill="1" applyBorder="1" applyAlignment="1">
      <alignment horizontal="right"/>
    </xf>
    <xf numFmtId="0" fontId="150" fillId="0" borderId="62" xfId="0" applyFont="1" applyFill="1" applyBorder="1" applyAlignment="1">
      <alignment horizontal="right"/>
    </xf>
    <xf numFmtId="0" fontId="71" fillId="0" borderId="0" xfId="0" applyFont="1"/>
    <xf numFmtId="1" fontId="45" fillId="0" borderId="57" xfId="0" applyNumberFormat="1" applyFont="1" applyBorder="1" applyAlignment="1">
      <alignment horizontal="center"/>
    </xf>
    <xf numFmtId="167" fontId="45" fillId="0" borderId="57" xfId="0" applyNumberFormat="1" applyFont="1" applyBorder="1" applyAlignment="1">
      <alignment horizontal="center"/>
    </xf>
    <xf numFmtId="1" fontId="74" fillId="0" borderId="67" xfId="0" applyNumberFormat="1" applyFont="1" applyBorder="1" applyAlignment="1">
      <alignment horizontal="center"/>
    </xf>
    <xf numFmtId="166" fontId="113" fillId="0" borderId="62" xfId="0" applyNumberFormat="1" applyFont="1" applyBorder="1" applyAlignment="1">
      <alignment horizontal="center"/>
    </xf>
    <xf numFmtId="1" fontId="126" fillId="0" borderId="57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51" fillId="0" borderId="0" xfId="0" applyFont="1"/>
    <xf numFmtId="0" fontId="152" fillId="0" borderId="75" xfId="0" applyFont="1" applyBorder="1"/>
    <xf numFmtId="165" fontId="74" fillId="9" borderId="73" xfId="0" applyNumberFormat="1" applyFont="1" applyFill="1" applyBorder="1" applyAlignment="1">
      <alignment horizontal="center"/>
    </xf>
    <xf numFmtId="0" fontId="21" fillId="6" borderId="61" xfId="0" applyFont="1" applyFill="1" applyBorder="1"/>
    <xf numFmtId="165" fontId="74" fillId="27" borderId="63" xfId="0" applyNumberFormat="1" applyFont="1" applyFill="1" applyBorder="1" applyAlignment="1">
      <alignment horizontal="center"/>
    </xf>
    <xf numFmtId="0" fontId="69" fillId="0" borderId="48" xfId="0" applyFont="1" applyBorder="1"/>
    <xf numFmtId="0" fontId="154" fillId="0" borderId="48" xfId="0" applyFont="1" applyBorder="1" applyAlignment="1">
      <alignment horizontal="left"/>
    </xf>
    <xf numFmtId="0" fontId="2" fillId="30" borderId="61" xfId="0" applyFont="1" applyFill="1" applyBorder="1" applyAlignment="1">
      <alignment horizontal="left"/>
    </xf>
    <xf numFmtId="166" fontId="126" fillId="14" borderId="56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left"/>
    </xf>
    <xf numFmtId="49" fontId="150" fillId="0" borderId="62" xfId="0" applyNumberFormat="1" applyFont="1" applyBorder="1" applyAlignment="1">
      <alignment horizontal="left"/>
    </xf>
    <xf numFmtId="0" fontId="72" fillId="0" borderId="75" xfId="0" applyFont="1" applyBorder="1"/>
    <xf numFmtId="0" fontId="72" fillId="0" borderId="52" xfId="0" applyFont="1" applyBorder="1"/>
    <xf numFmtId="2" fontId="17" fillId="0" borderId="63" xfId="0" applyNumberFormat="1" applyFont="1" applyBorder="1" applyAlignment="1">
      <alignment horizontal="center"/>
    </xf>
    <xf numFmtId="2" fontId="18" fillId="0" borderId="67" xfId="0" applyNumberFormat="1" applyFont="1" applyBorder="1" applyAlignment="1">
      <alignment horizontal="center"/>
    </xf>
    <xf numFmtId="0" fontId="49" fillId="0" borderId="15" xfId="0" applyFont="1" applyFill="1" applyBorder="1"/>
    <xf numFmtId="0" fontId="72" fillId="0" borderId="71" xfId="0" applyFont="1" applyBorder="1"/>
    <xf numFmtId="2" fontId="16" fillId="0" borderId="0" xfId="0" applyNumberFormat="1" applyFont="1" applyBorder="1" applyAlignment="1">
      <alignment horizontal="center"/>
    </xf>
    <xf numFmtId="2" fontId="74" fillId="0" borderId="63" xfId="0" applyNumberFormat="1" applyFont="1" applyBorder="1" applyAlignment="1">
      <alignment horizontal="center"/>
    </xf>
    <xf numFmtId="1" fontId="74" fillId="18" borderId="76" xfId="0" applyNumberFormat="1" applyFont="1" applyFill="1" applyBorder="1" applyAlignment="1">
      <alignment horizontal="center"/>
    </xf>
    <xf numFmtId="0" fontId="152" fillId="0" borderId="71" xfId="0" applyFont="1" applyBorder="1"/>
    <xf numFmtId="0" fontId="150" fillId="0" borderId="74" xfId="0" applyFont="1" applyBorder="1" applyAlignment="1">
      <alignment horizontal="left"/>
    </xf>
    <xf numFmtId="0" fontId="45" fillId="0" borderId="33" xfId="0" applyFont="1" applyFill="1" applyBorder="1" applyAlignment="1">
      <alignment horizontal="left"/>
    </xf>
    <xf numFmtId="2" fontId="0" fillId="0" borderId="71" xfId="0" applyNumberFormat="1" applyBorder="1" applyAlignment="1">
      <alignment horizontal="center"/>
    </xf>
    <xf numFmtId="165" fontId="74" fillId="28" borderId="73" xfId="0" applyNumberFormat="1" applyFont="1" applyFill="1" applyBorder="1" applyAlignment="1">
      <alignment horizontal="center"/>
    </xf>
    <xf numFmtId="165" fontId="78" fillId="0" borderId="65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64" fillId="0" borderId="83" xfId="0" applyFont="1" applyFill="1" applyBorder="1"/>
    <xf numFmtId="2" fontId="74" fillId="28" borderId="73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73" fillId="0" borderId="73" xfId="0" applyFont="1" applyFill="1" applyBorder="1" applyAlignment="1">
      <alignment horizontal="left"/>
    </xf>
    <xf numFmtId="0" fontId="97" fillId="0" borderId="0" xfId="0" applyFont="1" applyBorder="1"/>
    <xf numFmtId="49" fontId="14" fillId="0" borderId="62" xfId="0" applyNumberFormat="1" applyFont="1" applyFill="1" applyBorder="1" applyAlignment="1">
      <alignment horizontal="left"/>
    </xf>
    <xf numFmtId="0" fontId="74" fillId="0" borderId="67" xfId="0" applyFont="1" applyFill="1" applyBorder="1" applyAlignment="1">
      <alignment horizontal="left"/>
    </xf>
    <xf numFmtId="164" fontId="150" fillId="0" borderId="62" xfId="0" applyNumberFormat="1" applyFont="1" applyBorder="1" applyAlignment="1">
      <alignment horizontal="right"/>
    </xf>
    <xf numFmtId="164" fontId="150" fillId="0" borderId="62" xfId="0" applyNumberFormat="1" applyFont="1" applyBorder="1" applyAlignment="1">
      <alignment horizontal="left"/>
    </xf>
    <xf numFmtId="164" fontId="2" fillId="0" borderId="62" xfId="0" applyNumberFormat="1" applyFont="1" applyBorder="1" applyAlignment="1">
      <alignment horizontal="left"/>
    </xf>
    <xf numFmtId="0" fontId="64" fillId="0" borderId="71" xfId="0" applyFont="1" applyFill="1" applyBorder="1"/>
    <xf numFmtId="0" fontId="0" fillId="0" borderId="16" xfId="0" applyFill="1" applyBorder="1"/>
    <xf numFmtId="0" fontId="0" fillId="0" borderId="31" xfId="0" applyFill="1" applyBorder="1"/>
    <xf numFmtId="2" fontId="49" fillId="0" borderId="57" xfId="0" applyNumberFormat="1" applyFont="1" applyBorder="1" applyAlignment="1">
      <alignment horizontal="center"/>
    </xf>
    <xf numFmtId="165" fontId="49" fillId="0" borderId="57" xfId="0" applyNumberFormat="1" applyFont="1" applyBorder="1" applyAlignment="1">
      <alignment horizontal="center"/>
    </xf>
    <xf numFmtId="166" fontId="74" fillId="0" borderId="65" xfId="0" applyNumberFormat="1" applyFont="1" applyBorder="1" applyAlignment="1">
      <alignment horizontal="center"/>
    </xf>
    <xf numFmtId="167" fontId="47" fillId="0" borderId="57" xfId="0" applyNumberFormat="1" applyFont="1" applyBorder="1" applyAlignment="1">
      <alignment horizontal="center"/>
    </xf>
    <xf numFmtId="165" fontId="0" fillId="0" borderId="58" xfId="0" applyNumberFormat="1" applyBorder="1"/>
    <xf numFmtId="165" fontId="53" fillId="0" borderId="67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32" fillId="0" borderId="67" xfId="0" applyFont="1" applyBorder="1" applyAlignment="1">
      <alignment horizontal="left"/>
    </xf>
    <xf numFmtId="0" fontId="143" fillId="0" borderId="0" xfId="2" applyFont="1" applyFill="1" applyBorder="1"/>
    <xf numFmtId="0" fontId="24" fillId="0" borderId="0" xfId="2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3" fillId="0" borderId="27" xfId="0" applyFont="1" applyBorder="1"/>
    <xf numFmtId="0" fontId="54" fillId="0" borderId="57" xfId="0" applyFont="1" applyBorder="1" applyAlignment="1">
      <alignment horizontal="left"/>
    </xf>
    <xf numFmtId="0" fontId="74" fillId="0" borderId="12" xfId="0" applyFont="1" applyFill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71" fillId="0" borderId="75" xfId="0" applyFont="1" applyBorder="1"/>
    <xf numFmtId="0" fontId="2" fillId="0" borderId="55" xfId="0" applyFont="1" applyBorder="1"/>
    <xf numFmtId="0" fontId="21" fillId="0" borderId="5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0" xfId="0" applyFont="1" applyBorder="1"/>
    <xf numFmtId="0" fontId="113" fillId="0" borderId="16" xfId="0" applyFont="1" applyFill="1" applyBorder="1"/>
    <xf numFmtId="0" fontId="46" fillId="0" borderId="16" xfId="0" applyFont="1" applyFill="1" applyBorder="1"/>
    <xf numFmtId="0" fontId="64" fillId="0" borderId="16" xfId="0" applyFont="1" applyFill="1" applyBorder="1"/>
    <xf numFmtId="0" fontId="34" fillId="0" borderId="16" xfId="0" applyFont="1" applyFill="1" applyBorder="1" applyAlignment="1">
      <alignment horizontal="left"/>
    </xf>
    <xf numFmtId="0" fontId="47" fillId="0" borderId="9" xfId="0" applyFont="1" applyFill="1" applyBorder="1"/>
    <xf numFmtId="0" fontId="76" fillId="0" borderId="10" xfId="0" applyFont="1" applyFill="1" applyBorder="1"/>
    <xf numFmtId="0" fontId="49" fillId="0" borderId="9" xfId="0" applyFont="1" applyFill="1" applyBorder="1"/>
    <xf numFmtId="0" fontId="76" fillId="0" borderId="14" xfId="0" applyFont="1" applyFill="1" applyBorder="1"/>
    <xf numFmtId="0" fontId="159" fillId="0" borderId="75" xfId="0" applyFont="1" applyFill="1" applyBorder="1"/>
    <xf numFmtId="0" fontId="78" fillId="0" borderId="7" xfId="0" applyFont="1" applyFill="1" applyBorder="1" applyAlignment="1">
      <alignment horizontal="left"/>
    </xf>
    <xf numFmtId="0" fontId="27" fillId="0" borderId="67" xfId="0" applyFont="1" applyFill="1" applyBorder="1" applyAlignment="1">
      <alignment horizontal="left"/>
    </xf>
    <xf numFmtId="0" fontId="2" fillId="0" borderId="23" xfId="0" applyFont="1" applyFill="1" applyBorder="1"/>
    <xf numFmtId="0" fontId="78" fillId="0" borderId="24" xfId="0" applyFont="1" applyFill="1" applyBorder="1" applyAlignment="1">
      <alignment horizontal="left"/>
    </xf>
    <xf numFmtId="0" fontId="27" fillId="0" borderId="71" xfId="0" applyFont="1" applyFill="1" applyBorder="1" applyAlignment="1">
      <alignment horizontal="left"/>
    </xf>
    <xf numFmtId="0" fontId="44" fillId="0" borderId="75" xfId="0" applyFont="1" applyFill="1" applyBorder="1"/>
    <xf numFmtId="0" fontId="78" fillId="0" borderId="73" xfId="0" applyFont="1" applyFill="1" applyBorder="1" applyAlignment="1">
      <alignment horizontal="left"/>
    </xf>
    <xf numFmtId="0" fontId="0" fillId="0" borderId="44" xfId="0" applyFill="1" applyBorder="1" applyAlignment="1">
      <alignment horizontal="right"/>
    </xf>
    <xf numFmtId="0" fontId="78" fillId="0" borderId="71" xfId="0" applyFont="1" applyFill="1" applyBorder="1" applyAlignment="1">
      <alignment horizontal="left"/>
    </xf>
    <xf numFmtId="0" fontId="0" fillId="0" borderId="33" xfId="0" applyFill="1" applyBorder="1"/>
    <xf numFmtId="0" fontId="0" fillId="0" borderId="11" xfId="0" applyFill="1" applyBorder="1" applyAlignment="1">
      <alignment horizontal="right"/>
    </xf>
    <xf numFmtId="0" fontId="0" fillId="0" borderId="14" xfId="0" applyFill="1" applyBorder="1"/>
    <xf numFmtId="0" fontId="0" fillId="0" borderId="10" xfId="0" applyFill="1" applyBorder="1"/>
    <xf numFmtId="0" fontId="21" fillId="0" borderId="59" xfId="0" applyFont="1" applyFill="1" applyBorder="1"/>
    <xf numFmtId="0" fontId="2" fillId="0" borderId="59" xfId="0" applyFont="1" applyFill="1" applyBorder="1" applyAlignment="1">
      <alignment horizontal="left"/>
    </xf>
    <xf numFmtId="0" fontId="78" fillId="0" borderId="60" xfId="0" applyFont="1" applyFill="1" applyBorder="1" applyAlignment="1">
      <alignment horizontal="left"/>
    </xf>
    <xf numFmtId="0" fontId="21" fillId="0" borderId="53" xfId="0" applyFont="1" applyFill="1" applyBorder="1"/>
    <xf numFmtId="0" fontId="2" fillId="0" borderId="35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44" fillId="0" borderId="74" xfId="0" applyFont="1" applyFill="1" applyBorder="1"/>
    <xf numFmtId="0" fontId="2" fillId="0" borderId="36" xfId="0" applyFont="1" applyFill="1" applyBorder="1" applyAlignment="1">
      <alignment horizontal="left"/>
    </xf>
    <xf numFmtId="0" fontId="46" fillId="0" borderId="0" xfId="0" applyFont="1" applyFill="1" applyAlignment="1">
      <alignment horizontal="center"/>
    </xf>
    <xf numFmtId="0" fontId="64" fillId="0" borderId="15" xfId="0" applyFont="1" applyFill="1" applyBorder="1"/>
    <xf numFmtId="0" fontId="49" fillId="0" borderId="18" xfId="0" applyFont="1" applyFill="1" applyBorder="1"/>
    <xf numFmtId="0" fontId="76" fillId="0" borderId="19" xfId="0" applyFont="1" applyFill="1" applyBorder="1"/>
    <xf numFmtId="0" fontId="49" fillId="0" borderId="26" xfId="0" applyFont="1" applyFill="1" applyBorder="1"/>
    <xf numFmtId="0" fontId="76" fillId="0" borderId="27" xfId="0" applyFont="1" applyFill="1" applyBorder="1"/>
    <xf numFmtId="0" fontId="49" fillId="0" borderId="41" xfId="0" applyFont="1" applyFill="1" applyBorder="1"/>
    <xf numFmtId="0" fontId="2" fillId="0" borderId="36" xfId="0" applyFont="1" applyFill="1" applyBorder="1" applyAlignment="1">
      <alignment horizontal="center"/>
    </xf>
    <xf numFmtId="0" fontId="74" fillId="0" borderId="34" xfId="0" applyFont="1" applyFill="1" applyBorder="1" applyAlignment="1">
      <alignment horizontal="left"/>
    </xf>
    <xf numFmtId="0" fontId="74" fillId="0" borderId="24" xfId="0" applyFont="1" applyFill="1" applyBorder="1" applyAlignment="1">
      <alignment horizontal="left"/>
    </xf>
    <xf numFmtId="0" fontId="2" fillId="0" borderId="48" xfId="0" applyFont="1" applyFill="1" applyBorder="1"/>
    <xf numFmtId="0" fontId="27" fillId="0" borderId="49" xfId="0" applyFont="1" applyFill="1" applyBorder="1" applyAlignment="1">
      <alignment horizontal="left"/>
    </xf>
    <xf numFmtId="0" fontId="74" fillId="0" borderId="73" xfId="0" applyFont="1" applyFill="1" applyBorder="1" applyAlignment="1">
      <alignment horizontal="left"/>
    </xf>
    <xf numFmtId="0" fontId="21" fillId="0" borderId="25" xfId="0" applyFont="1" applyFill="1" applyBorder="1"/>
    <xf numFmtId="0" fontId="78" fillId="0" borderId="27" xfId="0" applyFont="1" applyFill="1" applyBorder="1" applyAlignment="1">
      <alignment horizontal="left"/>
    </xf>
    <xf numFmtId="0" fontId="44" fillId="0" borderId="57" xfId="0" applyFont="1" applyFill="1" applyBorder="1"/>
    <xf numFmtId="0" fontId="44" fillId="0" borderId="71" xfId="0" applyFont="1" applyFill="1" applyBorder="1" applyAlignment="1">
      <alignment horizontal="left"/>
    </xf>
    <xf numFmtId="0" fontId="73" fillId="0" borderId="67" xfId="0" applyFont="1" applyFill="1" applyBorder="1" applyAlignment="1">
      <alignment horizontal="left"/>
    </xf>
    <xf numFmtId="0" fontId="2" fillId="0" borderId="25" xfId="0" applyFont="1" applyFill="1" applyBorder="1"/>
    <xf numFmtId="0" fontId="27" fillId="0" borderId="27" xfId="0" applyFont="1" applyFill="1" applyBorder="1" applyAlignment="1">
      <alignment horizontal="left"/>
    </xf>
    <xf numFmtId="0" fontId="76" fillId="0" borderId="71" xfId="0" applyFont="1" applyFill="1" applyBorder="1" applyAlignment="1">
      <alignment horizontal="left"/>
    </xf>
    <xf numFmtId="0" fontId="44" fillId="0" borderId="71" xfId="0" applyFont="1" applyFill="1" applyBorder="1"/>
    <xf numFmtId="166" fontId="14" fillId="0" borderId="71" xfId="0" applyNumberFormat="1" applyFont="1" applyFill="1" applyBorder="1" applyAlignment="1">
      <alignment horizontal="left"/>
    </xf>
    <xf numFmtId="0" fontId="123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124" fillId="0" borderId="14" xfId="0" applyFont="1" applyFill="1" applyBorder="1" applyAlignment="1">
      <alignment horizontal="center"/>
    </xf>
    <xf numFmtId="0" fontId="44" fillId="0" borderId="59" xfId="0" applyFont="1" applyFill="1" applyBorder="1" applyAlignment="1">
      <alignment horizontal="left"/>
    </xf>
    <xf numFmtId="0" fontId="73" fillId="0" borderId="59" xfId="0" applyFont="1" applyFill="1" applyBorder="1" applyAlignment="1">
      <alignment horizontal="left"/>
    </xf>
    <xf numFmtId="0" fontId="2" fillId="0" borderId="58" xfId="0" applyFont="1" applyFill="1" applyBorder="1"/>
    <xf numFmtId="2" fontId="74" fillId="0" borderId="70" xfId="0" applyNumberFormat="1" applyFont="1" applyBorder="1" applyAlignment="1">
      <alignment horizontal="center"/>
    </xf>
    <xf numFmtId="166" fontId="126" fillId="0" borderId="57" xfId="0" applyNumberFormat="1" applyFont="1" applyBorder="1" applyAlignment="1">
      <alignment horizontal="center"/>
    </xf>
    <xf numFmtId="169" fontId="45" fillId="0" borderId="5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6" fillId="0" borderId="51" xfId="0" applyFont="1" applyFill="1" applyBorder="1"/>
    <xf numFmtId="0" fontId="109" fillId="0" borderId="0" xfId="0" applyFont="1"/>
    <xf numFmtId="1" fontId="0" fillId="0" borderId="67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32" fillId="0" borderId="58" xfId="0" applyNumberFormat="1" applyFont="1" applyBorder="1" applyAlignment="1">
      <alignment horizontal="center"/>
    </xf>
    <xf numFmtId="2" fontId="32" fillId="0" borderId="59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 vertical="center"/>
    </xf>
    <xf numFmtId="0" fontId="124" fillId="0" borderId="66" xfId="0" applyFont="1" applyBorder="1" applyAlignment="1">
      <alignment horizontal="left"/>
    </xf>
    <xf numFmtId="2" fontId="14" fillId="0" borderId="64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32" fillId="0" borderId="69" xfId="0" applyFont="1" applyBorder="1" applyAlignment="1">
      <alignment horizontal="left"/>
    </xf>
    <xf numFmtId="0" fontId="76" fillId="0" borderId="28" xfId="0" applyFont="1" applyFill="1" applyBorder="1" applyAlignment="1">
      <alignment horizontal="left"/>
    </xf>
    <xf numFmtId="9" fontId="128" fillId="0" borderId="1" xfId="0" applyNumberFormat="1" applyFont="1" applyBorder="1" applyAlignment="1">
      <alignment horizontal="center"/>
    </xf>
    <xf numFmtId="0" fontId="70" fillId="0" borderId="75" xfId="0" applyFont="1" applyBorder="1" applyAlignment="1">
      <alignment horizontal="center"/>
    </xf>
    <xf numFmtId="49" fontId="14" fillId="0" borderId="82" xfId="0" applyNumberFormat="1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24" fillId="0" borderId="14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2" fontId="17" fillId="0" borderId="76" xfId="0" applyNumberFormat="1" applyFont="1" applyBorder="1" applyAlignment="1">
      <alignment horizontal="center"/>
    </xf>
    <xf numFmtId="0" fontId="2" fillId="0" borderId="69" xfId="0" applyFont="1" applyFill="1" applyBorder="1"/>
    <xf numFmtId="0" fontId="2" fillId="0" borderId="43" xfId="0" applyFont="1" applyFill="1" applyBorder="1"/>
    <xf numFmtId="0" fontId="150" fillId="0" borderId="62" xfId="0" applyFont="1" applyBorder="1" applyAlignment="1">
      <alignment horizontal="left"/>
    </xf>
    <xf numFmtId="1" fontId="17" fillId="0" borderId="69" xfId="0" applyNumberFormat="1" applyFont="1" applyBorder="1" applyAlignment="1">
      <alignment horizontal="center"/>
    </xf>
    <xf numFmtId="0" fontId="152" fillId="0" borderId="30" xfId="0" applyFont="1" applyBorder="1"/>
    <xf numFmtId="0" fontId="2" fillId="0" borderId="5" xfId="0" applyFont="1" applyFill="1" applyBorder="1"/>
    <xf numFmtId="0" fontId="32" fillId="0" borderId="73" xfId="0" applyFont="1" applyBorder="1" applyAlignment="1">
      <alignment horizontal="center"/>
    </xf>
    <xf numFmtId="166" fontId="10" fillId="0" borderId="2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59" fillId="0" borderId="0" xfId="0" applyFont="1" applyAlignment="1">
      <alignment horizontal="left"/>
    </xf>
    <xf numFmtId="166" fontId="18" fillId="0" borderId="67" xfId="0" applyNumberFormat="1" applyFont="1" applyBorder="1" applyAlignment="1">
      <alignment horizontal="center"/>
    </xf>
    <xf numFmtId="0" fontId="72" fillId="0" borderId="67" xfId="0" applyFont="1" applyBorder="1"/>
    <xf numFmtId="0" fontId="71" fillId="0" borderId="46" xfId="0" applyFont="1" applyBorder="1"/>
    <xf numFmtId="0" fontId="150" fillId="0" borderId="57" xfId="0" applyFont="1" applyFill="1" applyBorder="1" applyAlignment="1">
      <alignment horizontal="left"/>
    </xf>
    <xf numFmtId="0" fontId="152" fillId="0" borderId="61" xfId="0" applyFont="1" applyBorder="1"/>
    <xf numFmtId="0" fontId="152" fillId="0" borderId="82" xfId="0" applyFont="1" applyBorder="1"/>
    <xf numFmtId="0" fontId="101" fillId="0" borderId="15" xfId="0" applyFont="1" applyBorder="1" applyAlignment="1">
      <alignment horizontal="left"/>
    </xf>
    <xf numFmtId="0" fontId="0" fillId="0" borderId="31" xfId="0" applyBorder="1" applyAlignment="1">
      <alignment horizontal="right"/>
    </xf>
    <xf numFmtId="164" fontId="150" fillId="0" borderId="61" xfId="0" applyNumberFormat="1" applyFont="1" applyBorder="1" applyAlignment="1">
      <alignment horizontal="right"/>
    </xf>
    <xf numFmtId="0" fontId="72" fillId="0" borderId="73" xfId="0" applyFont="1" applyFill="1" applyBorder="1" applyAlignment="1">
      <alignment horizontal="center"/>
    </xf>
    <xf numFmtId="0" fontId="63" fillId="0" borderId="74" xfId="0" applyFont="1" applyFill="1" applyBorder="1"/>
    <xf numFmtId="0" fontId="14" fillId="0" borderId="64" xfId="0" applyFont="1" applyFill="1" applyBorder="1"/>
    <xf numFmtId="0" fontId="2" fillId="0" borderId="30" xfId="0" applyFont="1" applyFill="1" applyBorder="1"/>
    <xf numFmtId="0" fontId="2" fillId="0" borderId="64" xfId="0" applyFont="1" applyFill="1" applyBorder="1"/>
    <xf numFmtId="0" fontId="14" fillId="0" borderId="61" xfId="0" applyFont="1" applyFill="1" applyBorder="1" applyAlignment="1">
      <alignment horizontal="right"/>
    </xf>
    <xf numFmtId="0" fontId="14" fillId="0" borderId="82" xfId="0" applyFont="1" applyFill="1" applyBorder="1" applyAlignment="1">
      <alignment horizontal="right"/>
    </xf>
    <xf numFmtId="0" fontId="14" fillId="0" borderId="81" xfId="0" applyFont="1" applyFill="1" applyBorder="1" applyAlignment="1">
      <alignment horizontal="right"/>
    </xf>
    <xf numFmtId="0" fontId="124" fillId="0" borderId="14" xfId="0" applyFont="1" applyFill="1" applyBorder="1"/>
    <xf numFmtId="0" fontId="49" fillId="0" borderId="26" xfId="0" applyFont="1" applyBorder="1" applyAlignment="1">
      <alignment horizontal="center" vertical="center"/>
    </xf>
    <xf numFmtId="0" fontId="2" fillId="0" borderId="60" xfId="0" applyFont="1" applyFill="1" applyBorder="1"/>
    <xf numFmtId="0" fontId="72" fillId="0" borderId="82" xfId="0" applyFont="1" applyBorder="1"/>
    <xf numFmtId="0" fontId="46" fillId="0" borderId="0" xfId="0" applyFont="1" applyAlignment="1">
      <alignment horizontal="left"/>
    </xf>
    <xf numFmtId="0" fontId="150" fillId="0" borderId="82" xfId="0" applyFont="1" applyBorder="1" applyAlignment="1">
      <alignment horizontal="right"/>
    </xf>
    <xf numFmtId="0" fontId="150" fillId="0" borderId="48" xfId="0" applyFont="1" applyBorder="1" applyAlignment="1">
      <alignment horizontal="left"/>
    </xf>
    <xf numFmtId="0" fontId="152" fillId="0" borderId="67" xfId="0" applyFont="1" applyBorder="1"/>
    <xf numFmtId="0" fontId="32" fillId="0" borderId="48" xfId="0" applyFont="1" applyBorder="1"/>
    <xf numFmtId="166" fontId="14" fillId="0" borderId="69" xfId="0" applyNumberFormat="1" applyFont="1" applyBorder="1" applyAlignment="1">
      <alignment horizontal="center"/>
    </xf>
    <xf numFmtId="0" fontId="158" fillId="0" borderId="55" xfId="0" applyFont="1" applyBorder="1" applyAlignment="1">
      <alignment horizontal="left"/>
    </xf>
    <xf numFmtId="2" fontId="53" fillId="0" borderId="67" xfId="0" applyNumberFormat="1" applyFont="1" applyBorder="1" applyAlignment="1">
      <alignment horizontal="center"/>
    </xf>
    <xf numFmtId="165" fontId="53" fillId="0" borderId="12" xfId="0" applyNumberFormat="1" applyFont="1" applyBorder="1" applyAlignment="1">
      <alignment horizontal="center"/>
    </xf>
    <xf numFmtId="165" fontId="53" fillId="0" borderId="7" xfId="0" applyNumberFormat="1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7" xfId="0" applyFont="1" applyBorder="1"/>
    <xf numFmtId="2" fontId="32" fillId="0" borderId="68" xfId="0" applyNumberFormat="1" applyFont="1" applyBorder="1" applyAlignment="1">
      <alignment horizontal="center"/>
    </xf>
    <xf numFmtId="2" fontId="47" fillId="0" borderId="51" xfId="0" applyNumberFormat="1" applyFont="1" applyBorder="1" applyAlignment="1">
      <alignment horizontal="center"/>
    </xf>
    <xf numFmtId="166" fontId="111" fillId="0" borderId="23" xfId="0" applyNumberFormat="1" applyFont="1" applyBorder="1" applyAlignment="1">
      <alignment horizontal="left"/>
    </xf>
    <xf numFmtId="2" fontId="111" fillId="0" borderId="24" xfId="0" applyNumberFormat="1" applyFont="1" applyBorder="1"/>
    <xf numFmtId="2" fontId="32" fillId="0" borderId="60" xfId="0" applyNumberFormat="1" applyFont="1" applyBorder="1" applyAlignment="1">
      <alignment horizontal="center"/>
    </xf>
    <xf numFmtId="165" fontId="145" fillId="0" borderId="0" xfId="0" applyNumberFormat="1" applyFont="1" applyBorder="1" applyAlignment="1">
      <alignment horizontal="center"/>
    </xf>
    <xf numFmtId="9" fontId="128" fillId="0" borderId="0" xfId="0" applyNumberFormat="1" applyFont="1" applyFill="1" applyBorder="1" applyAlignment="1">
      <alignment horizontal="left"/>
    </xf>
    <xf numFmtId="0" fontId="152" fillId="0" borderId="0" xfId="0" applyFont="1" applyFill="1" applyBorder="1"/>
    <xf numFmtId="166" fontId="32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117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62" fillId="0" borderId="26" xfId="0" applyFont="1" applyBorder="1" applyAlignment="1">
      <alignment horizontal="center"/>
    </xf>
    <xf numFmtId="2" fontId="117" fillId="0" borderId="24" xfId="0" applyNumberFormat="1" applyFont="1" applyBorder="1" applyAlignment="1">
      <alignment horizontal="center" vertical="center"/>
    </xf>
    <xf numFmtId="2" fontId="14" fillId="0" borderId="57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9" fontId="128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53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2" fillId="0" borderId="0" xfId="0" applyNumberFormat="1" applyFont="1" applyAlignment="1">
      <alignment horizontal="left"/>
    </xf>
    <xf numFmtId="165" fontId="10" fillId="0" borderId="7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165" fontId="90" fillId="2" borderId="30" xfId="0" applyNumberFormat="1" applyFont="1" applyFill="1" applyBorder="1" applyAlignment="1">
      <alignment horizontal="center"/>
    </xf>
    <xf numFmtId="165" fontId="163" fillId="2" borderId="75" xfId="0" applyNumberFormat="1" applyFont="1" applyFill="1" applyBorder="1" applyAlignment="1">
      <alignment horizontal="center"/>
    </xf>
    <xf numFmtId="165" fontId="163" fillId="0" borderId="75" xfId="0" applyNumberFormat="1" applyFont="1" applyBorder="1" applyAlignment="1">
      <alignment horizontal="center"/>
    </xf>
    <xf numFmtId="0" fontId="54" fillId="0" borderId="7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2" fontId="16" fillId="0" borderId="69" xfId="0" applyNumberFormat="1" applyFont="1" applyBorder="1" applyAlignment="1">
      <alignment horizontal="center"/>
    </xf>
    <xf numFmtId="2" fontId="117" fillId="0" borderId="5" xfId="0" applyNumberFormat="1" applyFont="1" applyBorder="1" applyAlignment="1">
      <alignment horizontal="center" vertical="center"/>
    </xf>
    <xf numFmtId="165" fontId="34" fillId="0" borderId="3" xfId="0" applyNumberFormat="1" applyFont="1" applyBorder="1" applyAlignment="1">
      <alignment horizontal="center" vertical="center"/>
    </xf>
    <xf numFmtId="165" fontId="34" fillId="0" borderId="34" xfId="0" applyNumberFormat="1" applyFont="1" applyBorder="1" applyAlignment="1">
      <alignment horizontal="center" vertical="center"/>
    </xf>
    <xf numFmtId="2" fontId="117" fillId="0" borderId="34" xfId="0" applyNumberFormat="1" applyFont="1" applyBorder="1" applyAlignment="1">
      <alignment horizontal="center" vertical="center"/>
    </xf>
    <xf numFmtId="0" fontId="59" fillId="0" borderId="33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116" fillId="0" borderId="34" xfId="0" applyFont="1" applyBorder="1" applyAlignment="1">
      <alignment horizontal="left"/>
    </xf>
    <xf numFmtId="0" fontId="116" fillId="0" borderId="35" xfId="0" applyFont="1" applyBorder="1" applyAlignment="1">
      <alignment horizontal="left"/>
    </xf>
    <xf numFmtId="0" fontId="116" fillId="0" borderId="3" xfId="0" applyFont="1" applyBorder="1" applyAlignment="1">
      <alignment horizontal="left"/>
    </xf>
    <xf numFmtId="0" fontId="116" fillId="0" borderId="28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5" fontId="117" fillId="0" borderId="23" xfId="0" applyNumberFormat="1" applyFont="1" applyBorder="1" applyAlignment="1">
      <alignment horizontal="center" vertical="center"/>
    </xf>
    <xf numFmtId="0" fontId="150" fillId="0" borderId="48" xfId="0" applyFont="1" applyBorder="1" applyAlignment="1">
      <alignment horizontal="right"/>
    </xf>
    <xf numFmtId="49" fontId="14" fillId="0" borderId="62" xfId="0" applyNumberFormat="1" applyFont="1" applyBorder="1" applyAlignment="1">
      <alignment horizontal="right"/>
    </xf>
    <xf numFmtId="0" fontId="46" fillId="0" borderId="23" xfId="0" applyFont="1" applyBorder="1" applyAlignment="1">
      <alignment horizontal="center"/>
    </xf>
    <xf numFmtId="0" fontId="2" fillId="0" borderId="11" xfId="0" applyFont="1" applyBorder="1"/>
    <xf numFmtId="0" fontId="122" fillId="0" borderId="48" xfId="0" applyFont="1" applyBorder="1" applyAlignment="1">
      <alignment horizontal="right"/>
    </xf>
    <xf numFmtId="0" fontId="116" fillId="0" borderId="51" xfId="0" applyFont="1" applyBorder="1" applyAlignment="1">
      <alignment horizontal="left"/>
    </xf>
    <xf numFmtId="0" fontId="54" fillId="0" borderId="33" xfId="0" applyFont="1" applyBorder="1" applyAlignment="1">
      <alignment horizontal="right"/>
    </xf>
    <xf numFmtId="0" fontId="32" fillId="0" borderId="44" xfId="0" applyFont="1" applyBorder="1"/>
    <xf numFmtId="0" fontId="54" fillId="0" borderId="48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49" fontId="54" fillId="0" borderId="62" xfId="0" applyNumberFormat="1" applyFont="1" applyBorder="1" applyAlignment="1">
      <alignment horizontal="right"/>
    </xf>
    <xf numFmtId="164" fontId="54" fillId="0" borderId="62" xfId="0" applyNumberFormat="1" applyFont="1" applyBorder="1" applyAlignment="1">
      <alignment horizontal="right"/>
    </xf>
    <xf numFmtId="49" fontId="2" fillId="0" borderId="65" xfId="0" applyNumberFormat="1" applyFont="1" applyBorder="1" applyAlignment="1">
      <alignment horizontal="center"/>
    </xf>
    <xf numFmtId="0" fontId="16" fillId="0" borderId="51" xfId="0" applyFont="1" applyBorder="1" applyAlignment="1">
      <alignment horizontal="right"/>
    </xf>
    <xf numFmtId="0" fontId="46" fillId="0" borderId="34" xfId="0" applyFont="1" applyBorder="1" applyAlignment="1">
      <alignment horizontal="center"/>
    </xf>
    <xf numFmtId="0" fontId="0" fillId="0" borderId="28" xfId="0" applyBorder="1"/>
    <xf numFmtId="0" fontId="2" fillId="0" borderId="7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2" fillId="0" borderId="59" xfId="0" applyFont="1" applyFill="1" applyBorder="1"/>
    <xf numFmtId="0" fontId="16" fillId="0" borderId="75" xfId="0" applyFont="1" applyFill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16" fillId="0" borderId="55" xfId="0" applyFont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0" fillId="0" borderId="37" xfId="0" applyBorder="1"/>
    <xf numFmtId="0" fontId="19" fillId="2" borderId="1" xfId="0" applyFont="1" applyFill="1" applyBorder="1" applyAlignment="1">
      <alignment horizontal="right"/>
    </xf>
    <xf numFmtId="0" fontId="16" fillId="0" borderId="76" xfId="0" applyFont="1" applyBorder="1" applyAlignment="1">
      <alignment horizontal="center"/>
    </xf>
    <xf numFmtId="2" fontId="106" fillId="0" borderId="23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left"/>
    </xf>
    <xf numFmtId="2" fontId="106" fillId="0" borderId="7" xfId="0" applyNumberFormat="1" applyFont="1" applyBorder="1" applyAlignment="1">
      <alignment horizontal="center" vertical="center"/>
    </xf>
    <xf numFmtId="164" fontId="14" fillId="0" borderId="52" xfId="0" applyNumberFormat="1" applyFont="1" applyBorder="1" applyAlignment="1">
      <alignment horizontal="left"/>
    </xf>
    <xf numFmtId="2" fontId="14" fillId="0" borderId="67" xfId="0" applyNumberFormat="1" applyFont="1" applyBorder="1" applyAlignment="1">
      <alignment horizontal="center"/>
    </xf>
    <xf numFmtId="0" fontId="14" fillId="0" borderId="62" xfId="0" applyFont="1" applyFill="1" applyBorder="1" applyAlignment="1">
      <alignment horizontal="right"/>
    </xf>
    <xf numFmtId="2" fontId="17" fillId="0" borderId="67" xfId="0" applyNumberFormat="1" applyFont="1" applyFill="1" applyBorder="1" applyAlignment="1">
      <alignment horizontal="center"/>
    </xf>
    <xf numFmtId="0" fontId="16" fillId="0" borderId="60" xfId="0" applyFont="1" applyBorder="1" applyAlignment="1">
      <alignment horizontal="center"/>
    </xf>
    <xf numFmtId="164" fontId="14" fillId="0" borderId="77" xfId="0" applyNumberFormat="1" applyFont="1" applyBorder="1" applyAlignment="1">
      <alignment horizontal="right"/>
    </xf>
    <xf numFmtId="165" fontId="90" fillId="2" borderId="71" xfId="0" applyNumberFormat="1" applyFont="1" applyFill="1" applyBorder="1" applyAlignment="1">
      <alignment horizontal="center"/>
    </xf>
    <xf numFmtId="165" fontId="90" fillId="0" borderId="71" xfId="0" applyNumberFormat="1" applyFont="1" applyBorder="1" applyAlignment="1">
      <alignment horizontal="center"/>
    </xf>
    <xf numFmtId="166" fontId="34" fillId="0" borderId="22" xfId="0" applyNumberFormat="1" applyFont="1" applyBorder="1" applyAlignment="1">
      <alignment horizontal="center" vertical="center"/>
    </xf>
    <xf numFmtId="2" fontId="39" fillId="2" borderId="73" xfId="0" applyNumberFormat="1" applyFont="1" applyFill="1" applyBorder="1" applyAlignment="1">
      <alignment horizontal="center"/>
    </xf>
    <xf numFmtId="0" fontId="0" fillId="0" borderId="54" xfId="0" applyBorder="1" applyAlignment="1">
      <alignment horizontal="left"/>
    </xf>
    <xf numFmtId="2" fontId="117" fillId="0" borderId="23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/>
    </xf>
    <xf numFmtId="0" fontId="111" fillId="0" borderId="2" xfId="0" applyFont="1" applyBorder="1" applyAlignment="1">
      <alignment horizontal="center" vertical="center"/>
    </xf>
    <xf numFmtId="0" fontId="162" fillId="0" borderId="25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116" fillId="0" borderId="3" xfId="0" applyFont="1" applyBorder="1" applyAlignment="1">
      <alignment horizontal="center"/>
    </xf>
    <xf numFmtId="0" fontId="116" fillId="0" borderId="35" xfId="0" applyFont="1" applyBorder="1" applyAlignment="1">
      <alignment horizontal="center"/>
    </xf>
    <xf numFmtId="0" fontId="116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2" fontId="120" fillId="4" borderId="59" xfId="0" applyNumberFormat="1" applyFont="1" applyFill="1" applyBorder="1" applyAlignment="1">
      <alignment horizontal="center"/>
    </xf>
    <xf numFmtId="165" fontId="96" fillId="4" borderId="71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0" fillId="4" borderId="62" xfId="0" applyFill="1" applyBorder="1"/>
    <xf numFmtId="2" fontId="15" fillId="4" borderId="64" xfId="0" applyNumberFormat="1" applyFont="1" applyFill="1" applyBorder="1" applyAlignment="1">
      <alignment horizontal="center"/>
    </xf>
    <xf numFmtId="0" fontId="40" fillId="4" borderId="72" xfId="0" applyFont="1" applyFill="1" applyBorder="1" applyAlignment="1">
      <alignment horizontal="right"/>
    </xf>
    <xf numFmtId="0" fontId="37" fillId="0" borderId="23" xfId="0" applyFont="1" applyBorder="1" applyAlignment="1">
      <alignment horizontal="center"/>
    </xf>
    <xf numFmtId="164" fontId="14" fillId="0" borderId="52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 vertical="center"/>
    </xf>
    <xf numFmtId="2" fontId="90" fillId="2" borderId="74" xfId="0" applyNumberFormat="1" applyFont="1" applyFill="1" applyBorder="1" applyAlignment="1">
      <alignment horizontal="center"/>
    </xf>
    <xf numFmtId="2" fontId="90" fillId="2" borderId="75" xfId="0" applyNumberFormat="1" applyFont="1" applyFill="1" applyBorder="1" applyAlignment="1">
      <alignment horizontal="center"/>
    </xf>
    <xf numFmtId="2" fontId="90" fillId="0" borderId="75" xfId="0" applyNumberFormat="1" applyFont="1" applyBorder="1" applyAlignment="1">
      <alignment horizontal="center"/>
    </xf>
    <xf numFmtId="2" fontId="90" fillId="0" borderId="69" xfId="0" applyNumberFormat="1" applyFont="1" applyBorder="1" applyAlignment="1">
      <alignment horizontal="center"/>
    </xf>
    <xf numFmtId="2" fontId="90" fillId="2" borderId="76" xfId="0" applyNumberFormat="1" applyFont="1" applyFill="1" applyBorder="1" applyAlignment="1">
      <alignment horizontal="center"/>
    </xf>
    <xf numFmtId="0" fontId="53" fillId="0" borderId="82" xfId="0" applyFont="1" applyFill="1" applyBorder="1" applyAlignment="1">
      <alignment horizontal="center"/>
    </xf>
    <xf numFmtId="0" fontId="16" fillId="0" borderId="48" xfId="0" applyFont="1" applyBorder="1" applyAlignment="1">
      <alignment horizontal="right"/>
    </xf>
    <xf numFmtId="0" fontId="116" fillId="0" borderId="25" xfId="0" applyFont="1" applyBorder="1" applyAlignment="1">
      <alignment horizontal="right"/>
    </xf>
    <xf numFmtId="0" fontId="16" fillId="0" borderId="77" xfId="0" applyFont="1" applyBorder="1" applyAlignment="1">
      <alignment horizontal="right"/>
    </xf>
    <xf numFmtId="0" fontId="14" fillId="0" borderId="67" xfId="0" applyFont="1" applyBorder="1"/>
    <xf numFmtId="0" fontId="72" fillId="0" borderId="69" xfId="0" applyFont="1" applyBorder="1"/>
    <xf numFmtId="0" fontId="2" fillId="0" borderId="63" xfId="0" applyFont="1" applyBorder="1"/>
    <xf numFmtId="165" fontId="34" fillId="0" borderId="23" xfId="0" applyNumberFormat="1" applyFont="1" applyBorder="1" applyAlignment="1">
      <alignment horizontal="center"/>
    </xf>
    <xf numFmtId="0" fontId="111" fillId="0" borderId="52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4" fillId="0" borderId="74" xfId="0" applyFont="1" applyBorder="1" applyAlignment="1">
      <alignment horizontal="right"/>
    </xf>
    <xf numFmtId="0" fontId="116" fillId="0" borderId="51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54" fillId="0" borderId="77" xfId="0" applyFont="1" applyFill="1" applyBorder="1" applyAlignment="1">
      <alignment horizontal="right"/>
    </xf>
    <xf numFmtId="49" fontId="21" fillId="0" borderId="65" xfId="0" applyNumberFormat="1" applyFont="1" applyBorder="1" applyAlignment="1">
      <alignment horizontal="center"/>
    </xf>
    <xf numFmtId="164" fontId="150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/>
    </xf>
    <xf numFmtId="170" fontId="14" fillId="0" borderId="62" xfId="0" applyNumberFormat="1" applyFont="1" applyBorder="1" applyAlignment="1">
      <alignment horizontal="right"/>
    </xf>
    <xf numFmtId="2" fontId="16" fillId="0" borderId="74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66" fontId="17" fillId="0" borderId="35" xfId="0" applyNumberFormat="1" applyFont="1" applyBorder="1" applyAlignment="1">
      <alignment horizontal="center"/>
    </xf>
    <xf numFmtId="0" fontId="0" fillId="0" borderId="35" xfId="0" applyBorder="1"/>
    <xf numFmtId="0" fontId="0" fillId="0" borderId="34" xfId="0" applyBorder="1"/>
    <xf numFmtId="0" fontId="47" fillId="0" borderId="0" xfId="0" applyFont="1" applyBorder="1" applyAlignment="1">
      <alignment horizontal="center" vertical="center"/>
    </xf>
    <xf numFmtId="165" fontId="16" fillId="0" borderId="71" xfId="0" applyNumberFormat="1" applyFont="1" applyBorder="1" applyAlignment="1">
      <alignment horizontal="center"/>
    </xf>
    <xf numFmtId="2" fontId="14" fillId="0" borderId="74" xfId="0" applyNumberFormat="1" applyFont="1" applyBorder="1" applyAlignment="1">
      <alignment horizontal="center"/>
    </xf>
    <xf numFmtId="2" fontId="70" fillId="0" borderId="59" xfId="0" applyNumberFormat="1" applyFont="1" applyBorder="1" applyAlignment="1">
      <alignment horizontal="center"/>
    </xf>
    <xf numFmtId="165" fontId="70" fillId="0" borderId="71" xfId="0" applyNumberFormat="1" applyFont="1" applyBorder="1" applyAlignment="1">
      <alignment horizontal="center"/>
    </xf>
    <xf numFmtId="2" fontId="16" fillId="0" borderId="64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0" fontId="158" fillId="0" borderId="0" xfId="0" applyFont="1" applyFill="1" applyBorder="1" applyAlignment="1">
      <alignment horizontal="left"/>
    </xf>
    <xf numFmtId="0" fontId="37" fillId="0" borderId="37" xfId="0" applyFont="1" applyBorder="1" applyAlignment="1">
      <alignment horizontal="center"/>
    </xf>
    <xf numFmtId="165" fontId="37" fillId="0" borderId="35" xfId="0" applyNumberFormat="1" applyFont="1" applyBorder="1" applyAlignment="1">
      <alignment horizontal="center"/>
    </xf>
    <xf numFmtId="1" fontId="37" fillId="0" borderId="35" xfId="0" applyNumberFormat="1" applyFont="1" applyBorder="1" applyAlignment="1">
      <alignment horizontal="center"/>
    </xf>
    <xf numFmtId="1" fontId="37" fillId="0" borderId="34" xfId="0" applyNumberFormat="1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38" fillId="0" borderId="22" xfId="0" applyFont="1" applyBorder="1" applyAlignment="1">
      <alignment horizontal="right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  <xf numFmtId="2" fontId="120" fillId="4" borderId="71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15" borderId="48" xfId="0" applyFill="1" applyBorder="1"/>
    <xf numFmtId="2" fontId="15" fillId="15" borderId="30" xfId="0" applyNumberFormat="1" applyFont="1" applyFill="1" applyBorder="1" applyAlignment="1">
      <alignment horizontal="center"/>
    </xf>
    <xf numFmtId="0" fontId="40" fillId="15" borderId="36" xfId="0" applyFont="1" applyFill="1" applyBorder="1" applyAlignment="1">
      <alignment horizontal="right"/>
    </xf>
    <xf numFmtId="2" fontId="90" fillId="10" borderId="71" xfId="0" applyNumberFormat="1" applyFont="1" applyFill="1" applyBorder="1" applyAlignment="1">
      <alignment horizontal="center"/>
    </xf>
    <xf numFmtId="2" fontId="96" fillId="15" borderId="71" xfId="0" applyNumberFormat="1" applyFont="1" applyFill="1" applyBorder="1" applyAlignment="1">
      <alignment horizontal="center"/>
    </xf>
    <xf numFmtId="165" fontId="96" fillId="15" borderId="71" xfId="0" applyNumberFormat="1" applyFont="1" applyFill="1" applyBorder="1" applyAlignment="1">
      <alignment horizontal="center"/>
    </xf>
    <xf numFmtId="2" fontId="120" fillId="15" borderId="71" xfId="0" applyNumberFormat="1" applyFont="1" applyFill="1" applyBorder="1" applyAlignment="1">
      <alignment horizontal="center"/>
    </xf>
    <xf numFmtId="2" fontId="96" fillId="15" borderId="57" xfId="0" applyNumberFormat="1" applyFont="1" applyFill="1" applyBorder="1" applyAlignment="1">
      <alignment horizontal="center"/>
    </xf>
    <xf numFmtId="2" fontId="96" fillId="15" borderId="73" xfId="0" applyNumberFormat="1" applyFont="1" applyFill="1" applyBorder="1" applyAlignment="1">
      <alignment horizontal="center"/>
    </xf>
    <xf numFmtId="2" fontId="37" fillId="0" borderId="25" xfId="0" applyNumberFormat="1" applyFont="1" applyBorder="1" applyAlignment="1">
      <alignment horizontal="left"/>
    </xf>
    <xf numFmtId="0" fontId="2" fillId="0" borderId="18" xfId="0" applyFont="1" applyBorder="1" applyAlignment="1">
      <alignment vertical="center"/>
    </xf>
    <xf numFmtId="2" fontId="84" fillId="10" borderId="71" xfId="0" applyNumberFormat="1" applyFont="1" applyFill="1" applyBorder="1" applyAlignment="1">
      <alignment horizontal="center"/>
    </xf>
    <xf numFmtId="2" fontId="37" fillId="4" borderId="49" xfId="0" applyNumberFormat="1" applyFont="1" applyFill="1" applyBorder="1" applyAlignment="1">
      <alignment horizontal="center"/>
    </xf>
    <xf numFmtId="2" fontId="19" fillId="10" borderId="57" xfId="0" applyNumberFormat="1" applyFont="1" applyFill="1" applyBorder="1" applyAlignment="1">
      <alignment horizontal="center"/>
    </xf>
    <xf numFmtId="2" fontId="19" fillId="10" borderId="71" xfId="0" applyNumberFormat="1" applyFont="1" applyFill="1" applyBorder="1" applyAlignment="1">
      <alignment horizontal="center"/>
    </xf>
    <xf numFmtId="2" fontId="19" fillId="10" borderId="73" xfId="0" applyNumberFormat="1" applyFont="1" applyFill="1" applyBorder="1" applyAlignment="1">
      <alignment horizontal="center"/>
    </xf>
    <xf numFmtId="2" fontId="37" fillId="15" borderId="74" xfId="0" applyNumberFormat="1" applyFont="1" applyFill="1" applyBorder="1" applyAlignment="1">
      <alignment horizontal="center"/>
    </xf>
    <xf numFmtId="2" fontId="37" fillId="15" borderId="75" xfId="0" applyNumberFormat="1" applyFont="1" applyFill="1" applyBorder="1" applyAlignment="1">
      <alignment horizontal="center"/>
    </xf>
    <xf numFmtId="2" fontId="37" fillId="15" borderId="76" xfId="0" applyNumberFormat="1" applyFont="1" applyFill="1" applyBorder="1" applyAlignment="1">
      <alignment horizontal="center"/>
    </xf>
    <xf numFmtId="0" fontId="47" fillId="0" borderId="70" xfId="0" applyFont="1" applyBorder="1" applyAlignment="1">
      <alignment horizontal="right"/>
    </xf>
    <xf numFmtId="2" fontId="53" fillId="0" borderId="58" xfId="0" applyNumberFormat="1" applyFont="1" applyBorder="1" applyAlignment="1">
      <alignment horizontal="center"/>
    </xf>
    <xf numFmtId="2" fontId="53" fillId="0" borderId="59" xfId="0" applyNumberFormat="1" applyFont="1" applyBorder="1" applyAlignment="1">
      <alignment horizontal="center"/>
    </xf>
    <xf numFmtId="2" fontId="53" fillId="0" borderId="60" xfId="0" applyNumberFormat="1" applyFont="1" applyBorder="1" applyAlignment="1">
      <alignment horizontal="center"/>
    </xf>
    <xf numFmtId="2" fontId="37" fillId="4" borderId="38" xfId="0" applyNumberFormat="1" applyFont="1" applyFill="1" applyBorder="1" applyAlignment="1">
      <alignment horizontal="center"/>
    </xf>
    <xf numFmtId="2" fontId="37" fillId="4" borderId="44" xfId="0" applyNumberFormat="1" applyFont="1" applyFill="1" applyBorder="1" applyAlignment="1">
      <alignment horizontal="center"/>
    </xf>
    <xf numFmtId="2" fontId="37" fillId="4" borderId="78" xfId="0" applyNumberFormat="1" applyFont="1" applyFill="1" applyBorder="1" applyAlignment="1">
      <alignment horizontal="center"/>
    </xf>
    <xf numFmtId="2" fontId="32" fillId="0" borderId="24" xfId="0" applyNumberFormat="1" applyFont="1" applyBorder="1" applyAlignment="1">
      <alignment horizontal="center" vertical="center"/>
    </xf>
    <xf numFmtId="2" fontId="32" fillId="0" borderId="73" xfId="0" applyNumberFormat="1" applyFont="1" applyBorder="1" applyAlignment="1">
      <alignment horizontal="center" vertical="center"/>
    </xf>
    <xf numFmtId="2" fontId="32" fillId="0" borderId="76" xfId="0" applyNumberFormat="1" applyFont="1" applyBorder="1" applyAlignment="1">
      <alignment horizontal="center" vertical="center"/>
    </xf>
    <xf numFmtId="2" fontId="0" fillId="0" borderId="49" xfId="0" applyNumberFormat="1" applyFont="1" applyBorder="1"/>
    <xf numFmtId="2" fontId="32" fillId="0" borderId="14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0" fontId="0" fillId="12" borderId="71" xfId="0" applyFill="1" applyBorder="1"/>
    <xf numFmtId="2" fontId="0" fillId="12" borderId="71" xfId="0" applyNumberFormat="1" applyFill="1" applyBorder="1"/>
    <xf numFmtId="0" fontId="28" fillId="37" borderId="67" xfId="0" applyFont="1" applyFill="1" applyBorder="1" applyAlignment="1">
      <alignment horizontal="center"/>
    </xf>
    <xf numFmtId="2" fontId="28" fillId="37" borderId="55" xfId="0" applyNumberFormat="1" applyFont="1" applyFill="1" applyBorder="1" applyAlignment="1">
      <alignment horizontal="center"/>
    </xf>
    <xf numFmtId="0" fontId="28" fillId="12" borderId="71" xfId="0" applyFont="1" applyFill="1" applyBorder="1" applyAlignment="1">
      <alignment horizontal="center"/>
    </xf>
    <xf numFmtId="0" fontId="107" fillId="9" borderId="72" xfId="0" applyFont="1" applyFill="1" applyBorder="1" applyAlignment="1">
      <alignment horizontal="center"/>
    </xf>
    <xf numFmtId="0" fontId="107" fillId="9" borderId="36" xfId="0" applyFont="1" applyFill="1" applyBorder="1" applyAlignment="1">
      <alignment horizontal="center"/>
    </xf>
    <xf numFmtId="0" fontId="107" fillId="12" borderId="71" xfId="0" applyFont="1" applyFill="1" applyBorder="1" applyAlignment="1">
      <alignment horizontal="center"/>
    </xf>
    <xf numFmtId="165" fontId="28" fillId="12" borderId="71" xfId="0" applyNumberFormat="1" applyFont="1" applyFill="1" applyBorder="1" applyAlignment="1">
      <alignment horizontal="center"/>
    </xf>
    <xf numFmtId="0" fontId="64" fillId="45" borderId="15" xfId="0" applyFont="1" applyFill="1" applyBorder="1"/>
    <xf numFmtId="0" fontId="32" fillId="0" borderId="57" xfId="0" applyFont="1" applyBorder="1" applyAlignment="1">
      <alignment horizontal="center"/>
    </xf>
    <xf numFmtId="0" fontId="0" fillId="12" borderId="71" xfId="0" applyFill="1" applyBorder="1" applyAlignment="1">
      <alignment horizontal="center"/>
    </xf>
    <xf numFmtId="0" fontId="165" fillId="37" borderId="67" xfId="0" applyFont="1" applyFill="1" applyBorder="1" applyAlignment="1">
      <alignment horizontal="center"/>
    </xf>
    <xf numFmtId="0" fontId="149" fillId="37" borderId="67" xfId="0" applyFont="1" applyFill="1" applyBorder="1" applyAlignment="1">
      <alignment horizontal="center"/>
    </xf>
    <xf numFmtId="2" fontId="149" fillId="37" borderId="67" xfId="0" applyNumberFormat="1" applyFont="1" applyFill="1" applyBorder="1" applyAlignment="1">
      <alignment horizontal="center"/>
    </xf>
    <xf numFmtId="1" fontId="165" fillId="37" borderId="67" xfId="0" applyNumberFormat="1" applyFont="1" applyFill="1" applyBorder="1" applyAlignment="1">
      <alignment horizontal="center"/>
    </xf>
    <xf numFmtId="0" fontId="2" fillId="30" borderId="46" xfId="0" applyFont="1" applyFill="1" applyBorder="1" applyAlignment="1">
      <alignment horizontal="center"/>
    </xf>
    <xf numFmtId="0" fontId="49" fillId="0" borderId="51" xfId="0" applyFont="1" applyBorder="1"/>
    <xf numFmtId="0" fontId="76" fillId="0" borderId="55" xfId="0" applyFont="1" applyBorder="1" applyAlignment="1">
      <alignment horizontal="center"/>
    </xf>
    <xf numFmtId="0" fontId="32" fillId="0" borderId="53" xfId="0" applyFont="1" applyFill="1" applyBorder="1"/>
    <xf numFmtId="0" fontId="32" fillId="9" borderId="56" xfId="0" applyFont="1" applyFill="1" applyBorder="1" applyAlignment="1">
      <alignment horizontal="center"/>
    </xf>
    <xf numFmtId="2" fontId="49" fillId="8" borderId="64" xfId="0" applyNumberFormat="1" applyFont="1" applyFill="1" applyBorder="1" applyAlignment="1">
      <alignment horizontal="center"/>
    </xf>
    <xf numFmtId="165" fontId="49" fillId="8" borderId="64" xfId="0" applyNumberFormat="1" applyFont="1" applyFill="1" applyBorder="1" applyAlignment="1">
      <alignment horizontal="center"/>
    </xf>
    <xf numFmtId="0" fontId="0" fillId="0" borderId="26" xfId="0" applyFill="1" applyBorder="1"/>
    <xf numFmtId="2" fontId="0" fillId="0" borderId="55" xfId="0" applyNumberFormat="1" applyFill="1" applyBorder="1"/>
    <xf numFmtId="0" fontId="49" fillId="0" borderId="53" xfId="0" applyFont="1" applyFill="1" applyBorder="1" applyAlignment="1">
      <alignment horizontal="center"/>
    </xf>
    <xf numFmtId="0" fontId="74" fillId="0" borderId="54" xfId="0" applyFont="1" applyFill="1" applyBorder="1" applyAlignment="1">
      <alignment horizontal="center"/>
    </xf>
    <xf numFmtId="0" fontId="0" fillId="0" borderId="1" xfId="0" applyFill="1" applyBorder="1"/>
    <xf numFmtId="0" fontId="49" fillId="0" borderId="22" xfId="0" applyFont="1" applyFill="1" applyBorder="1" applyAlignment="1">
      <alignment horizontal="center"/>
    </xf>
    <xf numFmtId="0" fontId="0" fillId="0" borderId="4" xfId="0" applyFill="1" applyBorder="1"/>
    <xf numFmtId="0" fontId="2" fillId="30" borderId="45" xfId="0" applyFont="1" applyFill="1" applyBorder="1" applyAlignment="1">
      <alignment horizontal="center"/>
    </xf>
    <xf numFmtId="0" fontId="0" fillId="0" borderId="4" xfId="0" applyBorder="1"/>
    <xf numFmtId="0" fontId="0" fillId="14" borderId="81" xfId="0" applyFill="1" applyBorder="1"/>
    <xf numFmtId="0" fontId="126" fillId="0" borderId="58" xfId="0" applyFont="1" applyBorder="1" applyAlignment="1">
      <alignment horizontal="center"/>
    </xf>
    <xf numFmtId="0" fontId="0" fillId="14" borderId="63" xfId="0" applyFill="1" applyBorder="1"/>
    <xf numFmtId="0" fontId="32" fillId="0" borderId="58" xfId="0" applyFont="1" applyBorder="1"/>
    <xf numFmtId="0" fontId="74" fillId="14" borderId="60" xfId="0" applyFont="1" applyFill="1" applyBorder="1" applyAlignment="1">
      <alignment horizontal="center"/>
    </xf>
    <xf numFmtId="0" fontId="49" fillId="0" borderId="58" xfId="0" applyFont="1" applyBorder="1" applyAlignment="1">
      <alignment horizontal="center"/>
    </xf>
    <xf numFmtId="0" fontId="74" fillId="14" borderId="70" xfId="0" applyFont="1" applyFill="1" applyBorder="1" applyAlignment="1">
      <alignment horizontal="center"/>
    </xf>
    <xf numFmtId="0" fontId="28" fillId="14" borderId="66" xfId="0" applyFont="1" applyFill="1" applyBorder="1"/>
    <xf numFmtId="0" fontId="74" fillId="14" borderId="66" xfId="0" applyFont="1" applyFill="1" applyBorder="1" applyAlignment="1">
      <alignment horizontal="center"/>
    </xf>
    <xf numFmtId="0" fontId="76" fillId="8" borderId="67" xfId="0" applyFont="1" applyFill="1" applyBorder="1" applyAlignment="1">
      <alignment horizontal="center"/>
    </xf>
    <xf numFmtId="0" fontId="45" fillId="8" borderId="72" xfId="0" applyFont="1" applyFill="1" applyBorder="1" applyAlignment="1">
      <alignment horizontal="center"/>
    </xf>
    <xf numFmtId="0" fontId="28" fillId="14" borderId="67" xfId="0" applyFont="1" applyFill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76" fillId="8" borderId="73" xfId="0" applyFont="1" applyFill="1" applyBorder="1" applyAlignment="1">
      <alignment horizontal="center"/>
    </xf>
    <xf numFmtId="0" fontId="76" fillId="30" borderId="73" xfId="0" applyFont="1" applyFill="1" applyBorder="1" applyAlignment="1">
      <alignment horizontal="center"/>
    </xf>
    <xf numFmtId="0" fontId="76" fillId="14" borderId="73" xfId="0" applyFont="1" applyFill="1" applyBorder="1" applyAlignment="1">
      <alignment horizontal="center"/>
    </xf>
    <xf numFmtId="0" fontId="76" fillId="14" borderId="76" xfId="0" applyFont="1" applyFill="1" applyBorder="1" applyAlignment="1">
      <alignment horizontal="center"/>
    </xf>
    <xf numFmtId="0" fontId="76" fillId="14" borderId="17" xfId="0" applyFont="1" applyFill="1" applyBorder="1" applyAlignment="1">
      <alignment horizontal="center"/>
    </xf>
    <xf numFmtId="0" fontId="125" fillId="0" borderId="1" xfId="0" applyFont="1" applyBorder="1" applyAlignment="1">
      <alignment horizontal="center"/>
    </xf>
    <xf numFmtId="0" fontId="125" fillId="8" borderId="72" xfId="0" applyFont="1" applyFill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59" fillId="45" borderId="41" xfId="0" applyFont="1" applyFill="1" applyBorder="1"/>
    <xf numFmtId="0" fontId="32" fillId="12" borderId="56" xfId="0" applyFont="1" applyFill="1" applyBorder="1" applyAlignment="1">
      <alignment horizontal="center"/>
    </xf>
    <xf numFmtId="0" fontId="49" fillId="12" borderId="56" xfId="0" applyFont="1" applyFill="1" applyBorder="1" applyAlignment="1">
      <alignment horizontal="center"/>
    </xf>
    <xf numFmtId="2" fontId="28" fillId="12" borderId="31" xfId="0" applyNumberFormat="1" applyFont="1" applyFill="1" applyBorder="1" applyAlignment="1">
      <alignment horizontal="center"/>
    </xf>
    <xf numFmtId="0" fontId="74" fillId="12" borderId="31" xfId="0" applyFont="1" applyFill="1" applyBorder="1" applyAlignment="1">
      <alignment horizontal="center"/>
    </xf>
    <xf numFmtId="0" fontId="64" fillId="20" borderId="15" xfId="0" applyFont="1" applyFill="1" applyBorder="1"/>
    <xf numFmtId="0" fontId="0" fillId="9" borderId="71" xfId="0" applyFill="1" applyBorder="1" applyAlignment="1">
      <alignment horizontal="center"/>
    </xf>
    <xf numFmtId="0" fontId="107" fillId="9" borderId="71" xfId="0" applyFont="1" applyFill="1" applyBorder="1" applyAlignment="1">
      <alignment horizontal="center"/>
    </xf>
    <xf numFmtId="165" fontId="73" fillId="37" borderId="69" xfId="0" applyNumberFormat="1" applyFont="1" applyFill="1" applyBorder="1" applyAlignment="1">
      <alignment horizontal="center"/>
    </xf>
    <xf numFmtId="2" fontId="49" fillId="0" borderId="74" xfId="0" applyNumberFormat="1" applyFon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07" fillId="9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49" fillId="0" borderId="56" xfId="0" applyNumberFormat="1" applyFont="1" applyBorder="1" applyAlignment="1">
      <alignment horizontal="center"/>
    </xf>
    <xf numFmtId="2" fontId="74" fillId="0" borderId="31" xfId="0" applyNumberFormat="1" applyFont="1" applyBorder="1" applyAlignment="1">
      <alignment horizontal="center"/>
    </xf>
    <xf numFmtId="165" fontId="74" fillId="0" borderId="31" xfId="0" applyNumberFormat="1" applyFont="1" applyBorder="1" applyAlignment="1">
      <alignment horizontal="center"/>
    </xf>
    <xf numFmtId="0" fontId="7" fillId="45" borderId="46" xfId="0" applyFont="1" applyFill="1" applyBorder="1"/>
    <xf numFmtId="0" fontId="28" fillId="9" borderId="71" xfId="0" applyFont="1" applyFill="1" applyBorder="1" applyAlignment="1">
      <alignment horizontal="center"/>
    </xf>
    <xf numFmtId="2" fontId="0" fillId="9" borderId="71" xfId="0" applyNumberFormat="1" applyFill="1" applyBorder="1"/>
    <xf numFmtId="165" fontId="28" fillId="9" borderId="71" xfId="0" applyNumberFormat="1" applyFont="1" applyFill="1" applyBorder="1" applyAlignment="1">
      <alignment horizontal="center"/>
    </xf>
    <xf numFmtId="0" fontId="0" fillId="9" borderId="71" xfId="0" applyFill="1" applyBorder="1"/>
    <xf numFmtId="0" fontId="76" fillId="12" borderId="56" xfId="0" applyFont="1" applyFill="1" applyBorder="1" applyAlignment="1">
      <alignment horizontal="center"/>
    </xf>
    <xf numFmtId="0" fontId="125" fillId="12" borderId="56" xfId="0" applyFont="1" applyFill="1" applyBorder="1" applyAlignment="1">
      <alignment horizontal="center"/>
    </xf>
    <xf numFmtId="0" fontId="32" fillId="6" borderId="82" xfId="0" applyFont="1" applyFill="1" applyBorder="1"/>
    <xf numFmtId="2" fontId="49" fillId="8" borderId="30" xfId="0" applyNumberFormat="1" applyFont="1" applyFill="1" applyBorder="1" applyAlignment="1">
      <alignment horizontal="center"/>
    </xf>
    <xf numFmtId="2" fontId="100" fillId="9" borderId="76" xfId="0" applyNumberFormat="1" applyFont="1" applyFill="1" applyBorder="1" applyAlignment="1">
      <alignment horizontal="center"/>
    </xf>
    <xf numFmtId="2" fontId="49" fillId="8" borderId="83" xfId="0" applyNumberFormat="1" applyFont="1" applyFill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107" fillId="0" borderId="0" xfId="0" applyFont="1" applyBorder="1"/>
    <xf numFmtId="0" fontId="0" fillId="0" borderId="0" xfId="0" applyFont="1" applyBorder="1"/>
    <xf numFmtId="166" fontId="2" fillId="0" borderId="0" xfId="0" applyNumberFormat="1" applyFont="1" applyBorder="1" applyAlignment="1">
      <alignment horizontal="left"/>
    </xf>
    <xf numFmtId="2" fontId="78" fillId="0" borderId="0" xfId="0" applyNumberFormat="1" applyFont="1" applyBorder="1" applyAlignment="1">
      <alignment horizontal="left"/>
    </xf>
    <xf numFmtId="165" fontId="74" fillId="0" borderId="0" xfId="0" applyNumberFormat="1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165" fontId="76" fillId="12" borderId="56" xfId="0" applyNumberFormat="1" applyFont="1" applyFill="1" applyBorder="1" applyAlignment="1">
      <alignment horizontal="center"/>
    </xf>
    <xf numFmtId="2" fontId="32" fillId="12" borderId="56" xfId="0" applyNumberFormat="1" applyFont="1" applyFill="1" applyBorder="1" applyAlignment="1">
      <alignment horizontal="center"/>
    </xf>
    <xf numFmtId="165" fontId="49" fillId="14" borderId="56" xfId="0" applyNumberFormat="1" applyFont="1" applyFill="1" applyBorder="1" applyAlignment="1">
      <alignment horizontal="center"/>
    </xf>
    <xf numFmtId="166" fontId="49" fillId="23" borderId="56" xfId="0" applyNumberFormat="1" applyFont="1" applyFill="1" applyBorder="1" applyAlignment="1">
      <alignment horizontal="center"/>
    </xf>
    <xf numFmtId="2" fontId="49" fillId="8" borderId="56" xfId="0" applyNumberFormat="1" applyFont="1" applyFill="1" applyBorder="1" applyAlignment="1">
      <alignment horizontal="center"/>
    </xf>
    <xf numFmtId="2" fontId="74" fillId="9" borderId="17" xfId="0" applyNumberFormat="1" applyFont="1" applyFill="1" applyBorder="1" applyAlignment="1">
      <alignment horizontal="center"/>
    </xf>
    <xf numFmtId="2" fontId="49" fillId="9" borderId="56" xfId="0" applyNumberFormat="1" applyFont="1" applyFill="1" applyBorder="1" applyAlignment="1">
      <alignment horizontal="center"/>
    </xf>
    <xf numFmtId="2" fontId="49" fillId="12" borderId="56" xfId="0" applyNumberFormat="1" applyFont="1" applyFill="1" applyBorder="1" applyAlignment="1">
      <alignment horizontal="center"/>
    </xf>
    <xf numFmtId="165" fontId="32" fillId="12" borderId="56" xfId="0" applyNumberFormat="1" applyFont="1" applyFill="1" applyBorder="1" applyAlignment="1">
      <alignment horizontal="center"/>
    </xf>
    <xf numFmtId="0" fontId="49" fillId="8" borderId="30" xfId="0" applyFont="1" applyFill="1" applyBorder="1" applyAlignment="1">
      <alignment horizontal="center"/>
    </xf>
    <xf numFmtId="0" fontId="73" fillId="37" borderId="55" xfId="0" applyFont="1" applyFill="1" applyBorder="1" applyAlignment="1">
      <alignment horizontal="center"/>
    </xf>
    <xf numFmtId="0" fontId="74" fillId="9" borderId="1" xfId="0" applyFont="1" applyFill="1" applyBorder="1" applyAlignment="1">
      <alignment horizontal="center"/>
    </xf>
    <xf numFmtId="2" fontId="74" fillId="0" borderId="50" xfId="0" applyNumberFormat="1" applyFont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28" fillId="9" borderId="42" xfId="0" applyFont="1" applyFill="1" applyBorder="1" applyAlignment="1">
      <alignment horizontal="center"/>
    </xf>
    <xf numFmtId="2" fontId="0" fillId="9" borderId="42" xfId="0" applyNumberFormat="1" applyFill="1" applyBorder="1"/>
    <xf numFmtId="165" fontId="28" fillId="9" borderId="42" xfId="0" applyNumberFormat="1" applyFont="1" applyFill="1" applyBorder="1" applyAlignment="1">
      <alignment horizontal="center"/>
    </xf>
    <xf numFmtId="0" fontId="0" fillId="9" borderId="42" xfId="0" applyFill="1" applyBorder="1"/>
    <xf numFmtId="165" fontId="74" fillId="12" borderId="31" xfId="0" applyNumberFormat="1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center"/>
    </xf>
    <xf numFmtId="0" fontId="21" fillId="26" borderId="81" xfId="0" applyFont="1" applyFill="1" applyBorder="1"/>
    <xf numFmtId="0" fontId="74" fillId="8" borderId="60" xfId="0" applyFont="1" applyFill="1" applyBorder="1" applyAlignment="1">
      <alignment horizontal="center"/>
    </xf>
    <xf numFmtId="0" fontId="49" fillId="8" borderId="83" xfId="0" applyFont="1" applyFill="1" applyBorder="1" applyAlignment="1">
      <alignment horizontal="center"/>
    </xf>
    <xf numFmtId="0" fontId="2" fillId="15" borderId="46" xfId="0" applyFont="1" applyFill="1" applyBorder="1" applyAlignment="1">
      <alignment horizontal="center"/>
    </xf>
    <xf numFmtId="0" fontId="7" fillId="20" borderId="41" xfId="0" applyFont="1" applyFill="1" applyBorder="1"/>
    <xf numFmtId="2" fontId="49" fillId="9" borderId="83" xfId="0" applyNumberFormat="1" applyFont="1" applyFill="1" applyBorder="1" applyAlignment="1">
      <alignment horizontal="center"/>
    </xf>
    <xf numFmtId="2" fontId="7" fillId="6" borderId="82" xfId="0" applyNumberFormat="1" applyFont="1" applyFill="1" applyBorder="1"/>
    <xf numFmtId="165" fontId="0" fillId="0" borderId="23" xfId="0" applyNumberFormat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165" fontId="53" fillId="0" borderId="71" xfId="0" applyNumberFormat="1" applyFont="1" applyBorder="1" applyAlignment="1">
      <alignment horizontal="center"/>
    </xf>
    <xf numFmtId="165" fontId="53" fillId="0" borderId="59" xfId="0" applyNumberFormat="1" applyFont="1" applyBorder="1" applyAlignment="1">
      <alignment horizontal="center"/>
    </xf>
    <xf numFmtId="2" fontId="35" fillId="0" borderId="0" xfId="0" applyNumberFormat="1" applyFont="1" applyFill="1" applyBorder="1" applyAlignment="1">
      <alignment horizontal="left"/>
    </xf>
    <xf numFmtId="2" fontId="35" fillId="0" borderId="0" xfId="0" applyNumberFormat="1" applyFont="1" applyFill="1" applyBorder="1"/>
    <xf numFmtId="2" fontId="14" fillId="0" borderId="11" xfId="0" applyNumberFormat="1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6" fontId="17" fillId="0" borderId="12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64" fontId="54" fillId="0" borderId="75" xfId="0" applyNumberFormat="1" applyFont="1" applyBorder="1" applyAlignment="1">
      <alignment horizontal="center"/>
    </xf>
    <xf numFmtId="2" fontId="117" fillId="0" borderId="35" xfId="0" applyNumberFormat="1" applyFont="1" applyBorder="1" applyAlignment="1">
      <alignment horizontal="center" vertical="center"/>
    </xf>
    <xf numFmtId="1" fontId="34" fillId="0" borderId="23" xfId="0" applyNumberFormat="1" applyFont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52" fillId="0" borderId="75" xfId="0" applyFont="1" applyFill="1" applyBorder="1"/>
    <xf numFmtId="0" fontId="54" fillId="0" borderId="62" xfId="0" applyFont="1" applyBorder="1" applyAlignment="1"/>
    <xf numFmtId="165" fontId="117" fillId="0" borderId="23" xfId="0" applyNumberFormat="1" applyFont="1" applyBorder="1" applyAlignment="1">
      <alignment horizontal="center"/>
    </xf>
    <xf numFmtId="168" fontId="0" fillId="0" borderId="0" xfId="0" applyNumberFormat="1" applyBorder="1"/>
    <xf numFmtId="166" fontId="116" fillId="0" borderId="36" xfId="0" applyNumberFormat="1" applyFont="1" applyBorder="1" applyAlignment="1">
      <alignment horizontal="center"/>
    </xf>
    <xf numFmtId="166" fontId="116" fillId="0" borderId="52" xfId="0" applyNumberFormat="1" applyFont="1" applyFill="1" applyBorder="1" applyAlignment="1">
      <alignment horizontal="center"/>
    </xf>
    <xf numFmtId="166" fontId="16" fillId="0" borderId="59" xfId="0" applyNumberFormat="1" applyFont="1" applyBorder="1" applyAlignment="1">
      <alignment horizontal="center"/>
    </xf>
    <xf numFmtId="2" fontId="16" fillId="0" borderId="73" xfId="0" applyNumberFormat="1" applyFont="1" applyBorder="1" applyAlignment="1">
      <alignment horizontal="center"/>
    </xf>
    <xf numFmtId="166" fontId="54" fillId="0" borderId="75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5" borderId="0" xfId="0" applyFont="1" applyFill="1"/>
    <xf numFmtId="0" fontId="7" fillId="20" borderId="64" xfId="0" applyFont="1" applyFill="1" applyBorder="1"/>
    <xf numFmtId="2" fontId="45" fillId="9" borderId="57" xfId="0" applyNumberFormat="1" applyFont="1" applyFill="1" applyBorder="1" applyAlignment="1">
      <alignment horizontal="center"/>
    </xf>
    <xf numFmtId="165" fontId="74" fillId="9" borderId="65" xfId="0" applyNumberFormat="1" applyFont="1" applyFill="1" applyBorder="1" applyAlignment="1">
      <alignment horizontal="center"/>
    </xf>
    <xf numFmtId="2" fontId="49" fillId="9" borderId="57" xfId="0" applyNumberFormat="1" applyFont="1" applyFill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42" fillId="0" borderId="52" xfId="0" applyNumberFormat="1" applyFont="1" applyBorder="1" applyAlignment="1">
      <alignment horizontal="center"/>
    </xf>
    <xf numFmtId="2" fontId="42" fillId="0" borderId="39" xfId="0" applyNumberFormat="1" applyFont="1" applyBorder="1" applyAlignment="1">
      <alignment horizontal="center"/>
    </xf>
    <xf numFmtId="2" fontId="42" fillId="0" borderId="44" xfId="0" applyNumberFormat="1" applyFont="1" applyBorder="1" applyAlignment="1">
      <alignment horizontal="center"/>
    </xf>
    <xf numFmtId="2" fontId="42" fillId="0" borderId="43" xfId="0" applyNumberFormat="1" applyFont="1" applyBorder="1" applyAlignment="1">
      <alignment horizontal="center"/>
    </xf>
    <xf numFmtId="0" fontId="53" fillId="0" borderId="74" xfId="0" applyFont="1" applyBorder="1" applyAlignment="1">
      <alignment horizontal="center"/>
    </xf>
    <xf numFmtId="165" fontId="53" fillId="0" borderId="69" xfId="0" applyNumberFormat="1" applyFont="1" applyBorder="1" applyAlignment="1">
      <alignment horizontal="center"/>
    </xf>
    <xf numFmtId="0" fontId="53" fillId="0" borderId="53" xfId="0" applyFont="1" applyBorder="1" applyAlignment="1">
      <alignment horizontal="center"/>
    </xf>
    <xf numFmtId="165" fontId="53" fillId="0" borderId="55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2" fontId="53" fillId="0" borderId="52" xfId="0" applyNumberFormat="1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53" fillId="0" borderId="75" xfId="0" applyFont="1" applyBorder="1" applyAlignment="1">
      <alignment horizontal="center"/>
    </xf>
    <xf numFmtId="2" fontId="53" fillId="0" borderId="55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7" fillId="30" borderId="67" xfId="0" applyFont="1" applyFill="1" applyBorder="1" applyAlignment="1">
      <alignment horizontal="center"/>
    </xf>
    <xf numFmtId="0" fontId="107" fillId="14" borderId="67" xfId="0" applyFont="1" applyFill="1" applyBorder="1" applyAlignment="1">
      <alignment horizontal="center"/>
    </xf>
    <xf numFmtId="0" fontId="107" fillId="14" borderId="69" xfId="0" applyFont="1" applyFill="1" applyBorder="1" applyAlignment="1">
      <alignment horizontal="center"/>
    </xf>
    <xf numFmtId="0" fontId="167" fillId="0" borderId="0" xfId="0" applyFont="1"/>
    <xf numFmtId="165" fontId="37" fillId="4" borderId="59" xfId="0" applyNumberFormat="1" applyFont="1" applyFill="1" applyBorder="1" applyAlignment="1">
      <alignment horizontal="center"/>
    </xf>
    <xf numFmtId="165" fontId="14" fillId="0" borderId="57" xfId="0" applyNumberFormat="1" applyFont="1" applyBorder="1" applyAlignment="1">
      <alignment horizontal="center"/>
    </xf>
    <xf numFmtId="165" fontId="14" fillId="0" borderId="71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left"/>
    </xf>
    <xf numFmtId="0" fontId="14" fillId="0" borderId="44" xfId="0" applyFont="1" applyBorder="1" applyAlignment="1">
      <alignment horizontal="center"/>
    </xf>
    <xf numFmtId="167" fontId="14" fillId="0" borderId="44" xfId="0" applyNumberFormat="1" applyFont="1" applyBorder="1" applyAlignment="1">
      <alignment horizontal="center"/>
    </xf>
    <xf numFmtId="166" fontId="14" fillId="0" borderId="44" xfId="0" applyNumberFormat="1" applyFont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64" fontId="14" fillId="0" borderId="44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166" fontId="116" fillId="0" borderId="75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2" fillId="0" borderId="73" xfId="0" applyFont="1" applyBorder="1"/>
    <xf numFmtId="0" fontId="2" fillId="0" borderId="76" xfId="0" applyFont="1" applyFill="1" applyBorder="1"/>
    <xf numFmtId="0" fontId="2" fillId="0" borderId="76" xfId="0" applyFont="1" applyBorder="1"/>
    <xf numFmtId="166" fontId="16" fillId="0" borderId="67" xfId="0" applyNumberFormat="1" applyFont="1" applyBorder="1" applyAlignment="1">
      <alignment horizontal="center"/>
    </xf>
    <xf numFmtId="0" fontId="72" fillId="0" borderId="75" xfId="0" applyFont="1" applyFill="1" applyBorder="1"/>
    <xf numFmtId="0" fontId="2" fillId="0" borderId="11" xfId="0" applyFont="1" applyFill="1" applyBorder="1"/>
    <xf numFmtId="2" fontId="17" fillId="0" borderId="43" xfId="0" applyNumberFormat="1" applyFont="1" applyBorder="1" applyAlignment="1">
      <alignment horizontal="center"/>
    </xf>
    <xf numFmtId="0" fontId="72" fillId="0" borderId="52" xfId="0" applyFont="1" applyFill="1" applyBorder="1"/>
    <xf numFmtId="1" fontId="21" fillId="0" borderId="49" xfId="0" applyNumberFormat="1" applyFont="1" applyBorder="1" applyAlignment="1">
      <alignment horizontal="center"/>
    </xf>
    <xf numFmtId="2" fontId="17" fillId="0" borderId="52" xfId="0" applyNumberFormat="1" applyFont="1" applyFill="1" applyBorder="1" applyAlignment="1">
      <alignment horizontal="center"/>
    </xf>
    <xf numFmtId="164" fontId="54" fillId="0" borderId="48" xfId="0" applyNumberFormat="1" applyFont="1" applyBorder="1" applyAlignment="1">
      <alignment horizontal="left"/>
    </xf>
    <xf numFmtId="0" fontId="7" fillId="0" borderId="71" xfId="0" applyFont="1" applyFill="1" applyBorder="1"/>
    <xf numFmtId="2" fontId="161" fillId="0" borderId="71" xfId="0" applyNumberFormat="1" applyFont="1" applyBorder="1" applyAlignment="1">
      <alignment horizontal="center"/>
    </xf>
    <xf numFmtId="0" fontId="152" fillId="0" borderId="75" xfId="0" applyFont="1" applyFill="1" applyBorder="1"/>
    <xf numFmtId="2" fontId="14" fillId="0" borderId="48" xfId="0" applyNumberFormat="1" applyFont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1" fontId="35" fillId="0" borderId="61" xfId="0" applyNumberFormat="1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167" fontId="16" fillId="0" borderId="0" xfId="0" applyNumberFormat="1" applyFont="1" applyAlignment="1">
      <alignment horizontal="left"/>
    </xf>
    <xf numFmtId="2" fontId="14" fillId="0" borderId="64" xfId="0" applyNumberFormat="1" applyFont="1" applyFill="1" applyBorder="1" applyAlignment="1">
      <alignment horizontal="center"/>
    </xf>
    <xf numFmtId="2" fontId="14" fillId="0" borderId="71" xfId="0" applyNumberFormat="1" applyFont="1" applyFill="1" applyBorder="1" applyAlignment="1">
      <alignment horizontal="center"/>
    </xf>
    <xf numFmtId="2" fontId="14" fillId="0" borderId="52" xfId="0" applyNumberFormat="1" applyFont="1" applyFill="1" applyBorder="1" applyAlignment="1">
      <alignment horizontal="center"/>
    </xf>
    <xf numFmtId="2" fontId="16" fillId="0" borderId="52" xfId="0" applyNumberFormat="1" applyFont="1" applyFill="1" applyBorder="1" applyAlignment="1">
      <alignment horizontal="center"/>
    </xf>
    <xf numFmtId="2" fontId="16" fillId="0" borderId="55" xfId="0" applyNumberFormat="1" applyFont="1" applyFill="1" applyBorder="1" applyAlignment="1">
      <alignment horizontal="center"/>
    </xf>
    <xf numFmtId="166" fontId="14" fillId="0" borderId="36" xfId="0" applyNumberFormat="1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2" fontId="17" fillId="0" borderId="75" xfId="0" applyNumberFormat="1" applyFont="1" applyFill="1" applyBorder="1" applyAlignment="1">
      <alignment horizontal="center"/>
    </xf>
    <xf numFmtId="166" fontId="116" fillId="0" borderId="36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4" fillId="0" borderId="25" xfId="0" applyFont="1" applyBorder="1" applyAlignment="1">
      <alignment horizontal="right"/>
    </xf>
    <xf numFmtId="2" fontId="116" fillId="0" borderId="71" xfId="0" applyNumberFormat="1" applyFont="1" applyBorder="1" applyAlignment="1">
      <alignment horizontal="center"/>
    </xf>
    <xf numFmtId="2" fontId="16" fillId="0" borderId="71" xfId="0" applyNumberFormat="1" applyFont="1" applyFill="1" applyBorder="1" applyAlignment="1">
      <alignment horizontal="center"/>
    </xf>
    <xf numFmtId="2" fontId="116" fillId="0" borderId="71" xfId="0" applyNumberFormat="1" applyFont="1" applyFill="1" applyBorder="1" applyAlignment="1">
      <alignment horizontal="center"/>
    </xf>
    <xf numFmtId="165" fontId="16" fillId="0" borderId="64" xfId="0" applyNumberFormat="1" applyFont="1" applyBorder="1" applyAlignment="1">
      <alignment horizontal="center"/>
    </xf>
    <xf numFmtId="2" fontId="14" fillId="0" borderId="75" xfId="0" applyNumberFormat="1" applyFont="1" applyFill="1" applyBorder="1" applyAlignment="1">
      <alignment horizontal="center"/>
    </xf>
    <xf numFmtId="2" fontId="17" fillId="0" borderId="69" xfId="0" applyNumberFormat="1" applyFont="1" applyFill="1" applyBorder="1" applyAlignment="1">
      <alignment horizontal="center"/>
    </xf>
    <xf numFmtId="2" fontId="16" fillId="0" borderId="75" xfId="0" applyNumberFormat="1" applyFont="1" applyFill="1" applyBorder="1" applyAlignment="1">
      <alignment horizontal="center"/>
    </xf>
    <xf numFmtId="2" fontId="116" fillId="0" borderId="75" xfId="0" applyNumberFormat="1" applyFont="1" applyFill="1" applyBorder="1" applyAlignment="1">
      <alignment horizontal="center"/>
    </xf>
    <xf numFmtId="2" fontId="16" fillId="0" borderId="69" xfId="0" applyNumberFormat="1" applyFont="1" applyFill="1" applyBorder="1" applyAlignment="1">
      <alignment horizontal="center"/>
    </xf>
    <xf numFmtId="165" fontId="16" fillId="0" borderId="75" xfId="0" applyNumberFormat="1" applyFont="1" applyFill="1" applyBorder="1" applyAlignment="1">
      <alignment horizontal="center"/>
    </xf>
    <xf numFmtId="165" fontId="16" fillId="0" borderId="71" xfId="0" applyNumberFormat="1" applyFont="1" applyFill="1" applyBorder="1" applyAlignment="1">
      <alignment horizontal="center"/>
    </xf>
    <xf numFmtId="0" fontId="152" fillId="0" borderId="71" xfId="0" applyFont="1" applyFill="1" applyBorder="1"/>
    <xf numFmtId="0" fontId="21" fillId="0" borderId="52" xfId="0" applyFont="1" applyFill="1" applyBorder="1" applyAlignment="1">
      <alignment horizontal="left"/>
    </xf>
    <xf numFmtId="0" fontId="32" fillId="0" borderId="52" xfId="0" applyFont="1" applyFill="1" applyBorder="1" applyAlignment="1">
      <alignment horizontal="left"/>
    </xf>
    <xf numFmtId="1" fontId="16" fillId="0" borderId="69" xfId="0" applyNumberFormat="1" applyFont="1" applyBorder="1" applyAlignment="1">
      <alignment horizontal="center"/>
    </xf>
    <xf numFmtId="0" fontId="158" fillId="0" borderId="52" xfId="0" applyFont="1" applyFill="1" applyBorder="1" applyAlignment="1">
      <alignment horizontal="left"/>
    </xf>
    <xf numFmtId="0" fontId="164" fillId="0" borderId="53" xfId="0" applyFont="1" applyBorder="1" applyAlignment="1">
      <alignment horizontal="left"/>
    </xf>
    <xf numFmtId="0" fontId="54" fillId="0" borderId="26" xfId="0" applyFont="1" applyBorder="1" applyAlignment="1">
      <alignment horizontal="right"/>
    </xf>
    <xf numFmtId="165" fontId="16" fillId="0" borderId="75" xfId="0" applyNumberFormat="1" applyFont="1" applyBorder="1" applyAlignment="1">
      <alignment horizontal="center"/>
    </xf>
    <xf numFmtId="1" fontId="1" fillId="0" borderId="82" xfId="0" applyNumberFormat="1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158" fillId="0" borderId="47" xfId="0" applyFont="1" applyBorder="1" applyAlignment="1">
      <alignment horizontal="left"/>
    </xf>
    <xf numFmtId="0" fontId="164" fillId="0" borderId="61" xfId="0" applyFont="1" applyBorder="1" applyAlignment="1">
      <alignment horizontal="right"/>
    </xf>
    <xf numFmtId="0" fontId="164" fillId="0" borderId="82" xfId="0" applyFont="1" applyBorder="1" applyAlignment="1">
      <alignment horizontal="right"/>
    </xf>
    <xf numFmtId="0" fontId="32" fillId="0" borderId="75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2" fillId="0" borderId="47" xfId="0" applyFont="1" applyFill="1" applyBorder="1"/>
    <xf numFmtId="1" fontId="16" fillId="0" borderId="64" xfId="0" applyNumberFormat="1" applyFont="1" applyBorder="1" applyAlignment="1">
      <alignment horizontal="center"/>
    </xf>
    <xf numFmtId="165" fontId="17" fillId="0" borderId="69" xfId="0" applyNumberFormat="1" applyFont="1" applyBorder="1" applyAlignment="1">
      <alignment horizontal="center"/>
    </xf>
    <xf numFmtId="0" fontId="116" fillId="0" borderId="25" xfId="0" applyFont="1" applyBorder="1"/>
    <xf numFmtId="0" fontId="2" fillId="0" borderId="37" xfId="0" applyFont="1" applyFill="1" applyBorder="1"/>
    <xf numFmtId="2" fontId="14" fillId="0" borderId="52" xfId="0" applyNumberFormat="1" applyFont="1" applyBorder="1" applyAlignment="1">
      <alignment horizontal="center"/>
    </xf>
    <xf numFmtId="0" fontId="72" fillId="0" borderId="44" xfId="0" applyFont="1" applyFill="1" applyBorder="1"/>
    <xf numFmtId="0" fontId="49" fillId="0" borderId="37" xfId="0" applyFont="1" applyFill="1" applyBorder="1"/>
    <xf numFmtId="0" fontId="71" fillId="0" borderId="75" xfId="0" applyFont="1" applyFill="1" applyBorder="1"/>
    <xf numFmtId="2" fontId="17" fillId="0" borderId="73" xfId="0" applyNumberFormat="1" applyFont="1" applyBorder="1" applyAlignment="1">
      <alignment horizontal="center"/>
    </xf>
    <xf numFmtId="0" fontId="53" fillId="0" borderId="52" xfId="0" applyFont="1" applyFill="1" applyBorder="1" applyAlignment="1">
      <alignment horizontal="left"/>
    </xf>
    <xf numFmtId="0" fontId="14" fillId="0" borderId="71" xfId="0" applyFont="1" applyFill="1" applyBorder="1"/>
    <xf numFmtId="0" fontId="32" fillId="0" borderId="75" xfId="0" applyFont="1" applyFill="1" applyBorder="1"/>
    <xf numFmtId="0" fontId="69" fillId="0" borderId="75" xfId="0" applyFont="1" applyFill="1" applyBorder="1"/>
    <xf numFmtId="0" fontId="0" fillId="0" borderId="69" xfId="0" applyBorder="1" applyAlignment="1">
      <alignment horizontal="center"/>
    </xf>
    <xf numFmtId="165" fontId="16" fillId="0" borderId="52" xfId="0" applyNumberFormat="1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32" fillId="0" borderId="55" xfId="0" applyFont="1" applyBorder="1" applyAlignment="1">
      <alignment horizontal="left"/>
    </xf>
    <xf numFmtId="0" fontId="2" fillId="0" borderId="39" xfId="0" applyFont="1" applyFill="1" applyBorder="1"/>
    <xf numFmtId="2" fontId="28" fillId="9" borderId="71" xfId="0" applyNumberFormat="1" applyFont="1" applyFill="1" applyBorder="1" applyAlignment="1">
      <alignment horizontal="center"/>
    </xf>
    <xf numFmtId="2" fontId="32" fillId="0" borderId="74" xfId="0" applyNumberFormat="1" applyFont="1" applyBorder="1"/>
    <xf numFmtId="0" fontId="64" fillId="0" borderId="10" xfId="0" applyFont="1" applyFill="1" applyBorder="1"/>
    <xf numFmtId="0" fontId="156" fillId="0" borderId="56" xfId="0" applyFont="1" applyFill="1" applyBorder="1"/>
    <xf numFmtId="0" fontId="10" fillId="0" borderId="56" xfId="0" applyFont="1" applyFill="1" applyBorder="1"/>
    <xf numFmtId="0" fontId="34" fillId="0" borderId="10" xfId="0" applyFont="1" applyFill="1" applyBorder="1" applyAlignment="1">
      <alignment horizontal="left"/>
    </xf>
    <xf numFmtId="0" fontId="32" fillId="0" borderId="44" xfId="0" applyFont="1" applyFill="1" applyBorder="1"/>
    <xf numFmtId="0" fontId="153" fillId="0" borderId="18" xfId="0" applyFont="1" applyFill="1" applyBorder="1"/>
    <xf numFmtId="0" fontId="78" fillId="0" borderId="67" xfId="0" applyFont="1" applyFill="1" applyBorder="1" applyAlignment="1">
      <alignment horizontal="left"/>
    </xf>
    <xf numFmtId="0" fontId="152" fillId="0" borderId="30" xfId="0" applyFont="1" applyFill="1" applyBorder="1"/>
    <xf numFmtId="0" fontId="32" fillId="0" borderId="39" xfId="0" applyFont="1" applyFill="1" applyBorder="1"/>
    <xf numFmtId="0" fontId="10" fillId="0" borderId="18" xfId="0" applyFont="1" applyFill="1" applyBorder="1"/>
    <xf numFmtId="165" fontId="27" fillId="37" borderId="67" xfId="0" applyNumberFormat="1" applyFont="1" applyFill="1" applyBorder="1" applyAlignment="1">
      <alignment horizontal="center"/>
    </xf>
    <xf numFmtId="0" fontId="5" fillId="0" borderId="83" xfId="0" applyFont="1" applyFill="1" applyBorder="1"/>
    <xf numFmtId="0" fontId="10" fillId="0" borderId="33" xfId="0" applyFont="1" applyFill="1" applyBorder="1"/>
    <xf numFmtId="0" fontId="16" fillId="0" borderId="48" xfId="0" applyFont="1" applyFill="1" applyBorder="1"/>
    <xf numFmtId="0" fontId="76" fillId="0" borderId="67" xfId="0" applyFont="1" applyFill="1" applyBorder="1" applyAlignment="1">
      <alignment horizontal="left"/>
    </xf>
    <xf numFmtId="166" fontId="74" fillId="0" borderId="72" xfId="0" applyNumberFormat="1" applyFont="1" applyBorder="1" applyAlignment="1">
      <alignment horizontal="center"/>
    </xf>
    <xf numFmtId="2" fontId="76" fillId="12" borderId="56" xfId="0" applyNumberFormat="1" applyFont="1" applyFill="1" applyBorder="1" applyAlignment="1">
      <alignment horizontal="center"/>
    </xf>
    <xf numFmtId="0" fontId="0" fillId="0" borderId="12" xfId="0" applyFill="1" applyBorder="1"/>
    <xf numFmtId="2" fontId="5" fillId="0" borderId="10" xfId="0" applyNumberFormat="1" applyFont="1" applyFill="1" applyBorder="1" applyAlignment="1">
      <alignment horizontal="left"/>
    </xf>
    <xf numFmtId="2" fontId="108" fillId="0" borderId="14" xfId="0" applyNumberFormat="1" applyFont="1" applyFill="1" applyBorder="1" applyAlignment="1">
      <alignment horizontal="left"/>
    </xf>
    <xf numFmtId="1" fontId="74" fillId="9" borderId="76" xfId="0" applyNumberFormat="1" applyFont="1" applyFill="1" applyBorder="1" applyAlignment="1">
      <alignment horizontal="center"/>
    </xf>
    <xf numFmtId="0" fontId="150" fillId="0" borderId="53" xfId="0" applyFont="1" applyBorder="1" applyAlignment="1">
      <alignment horizontal="left"/>
    </xf>
    <xf numFmtId="0" fontId="46" fillId="0" borderId="3" xfId="0" applyFont="1" applyFill="1" applyBorder="1"/>
    <xf numFmtId="0" fontId="46" fillId="0" borderId="19" xfId="0" applyFont="1" applyFill="1" applyBorder="1"/>
    <xf numFmtId="0" fontId="64" fillId="0" borderId="3" xfId="0" applyFont="1" applyFill="1" applyBorder="1"/>
    <xf numFmtId="167" fontId="2" fillId="0" borderId="0" xfId="0" applyNumberFormat="1" applyFont="1" applyFill="1" applyBorder="1"/>
    <xf numFmtId="166" fontId="89" fillId="0" borderId="71" xfId="0" applyNumberFormat="1" applyFont="1" applyFill="1" applyBorder="1" applyAlignment="1">
      <alignment horizontal="left"/>
    </xf>
    <xf numFmtId="166" fontId="175" fillId="0" borderId="73" xfId="0" applyNumberFormat="1" applyFont="1" applyFill="1" applyBorder="1" applyAlignment="1">
      <alignment horizontal="left"/>
    </xf>
    <xf numFmtId="0" fontId="32" fillId="8" borderId="76" xfId="0" applyFont="1" applyFill="1" applyBorder="1" applyAlignment="1">
      <alignment horizontal="center"/>
    </xf>
    <xf numFmtId="0" fontId="7" fillId="0" borderId="52" xfId="0" applyFont="1" applyBorder="1"/>
    <xf numFmtId="0" fontId="32" fillId="8" borderId="54" xfId="0" applyFont="1" applyFill="1" applyBorder="1" applyAlignment="1">
      <alignment horizontal="center"/>
    </xf>
    <xf numFmtId="2" fontId="178" fillId="0" borderId="36" xfId="0" applyNumberFormat="1" applyFont="1" applyBorder="1" applyAlignment="1">
      <alignment horizontal="center"/>
    </xf>
    <xf numFmtId="2" fontId="178" fillId="0" borderId="75" xfId="0" applyNumberFormat="1" applyFont="1" applyBorder="1" applyAlignment="1">
      <alignment horizontal="center"/>
    </xf>
    <xf numFmtId="2" fontId="178" fillId="0" borderId="69" xfId="0" applyNumberFormat="1" applyFont="1" applyBorder="1" applyAlignment="1">
      <alignment horizontal="center"/>
    </xf>
    <xf numFmtId="0" fontId="179" fillId="0" borderId="74" xfId="0" applyFont="1" applyBorder="1" applyAlignment="1">
      <alignment horizontal="center"/>
    </xf>
    <xf numFmtId="2" fontId="179" fillId="0" borderId="75" xfId="0" applyNumberFormat="1" applyFont="1" applyBorder="1" applyAlignment="1">
      <alignment horizontal="center"/>
    </xf>
    <xf numFmtId="0" fontId="179" fillId="0" borderId="75" xfId="0" applyFont="1" applyBorder="1" applyAlignment="1">
      <alignment horizontal="center"/>
    </xf>
    <xf numFmtId="0" fontId="179" fillId="8" borderId="49" xfId="0" applyFont="1" applyFill="1" applyBorder="1" applyAlignment="1">
      <alignment horizontal="center"/>
    </xf>
    <xf numFmtId="2" fontId="178" fillId="0" borderId="0" xfId="0" applyNumberFormat="1" applyFont="1" applyBorder="1" applyAlignment="1">
      <alignment horizontal="center"/>
    </xf>
    <xf numFmtId="2" fontId="178" fillId="0" borderId="44" xfId="0" applyNumberFormat="1" applyFont="1" applyBorder="1" applyAlignment="1">
      <alignment horizontal="center"/>
    </xf>
    <xf numFmtId="2" fontId="178" fillId="0" borderId="43" xfId="0" applyNumberFormat="1" applyFont="1" applyBorder="1" applyAlignment="1">
      <alignment horizontal="center"/>
    </xf>
    <xf numFmtId="0" fontId="179" fillId="0" borderId="38" xfId="0" applyFont="1" applyBorder="1" applyAlignment="1">
      <alignment horizontal="center"/>
    </xf>
    <xf numFmtId="2" fontId="179" fillId="0" borderId="44" xfId="0" applyNumberFormat="1" applyFont="1" applyBorder="1" applyAlignment="1">
      <alignment horizontal="center"/>
    </xf>
    <xf numFmtId="0" fontId="179" fillId="0" borderId="44" xfId="0" applyFont="1" applyBorder="1" applyAlignment="1">
      <alignment horizontal="center"/>
    </xf>
    <xf numFmtId="0" fontId="179" fillId="8" borderId="27" xfId="0" applyFont="1" applyFill="1" applyBorder="1" applyAlignment="1">
      <alignment horizontal="center"/>
    </xf>
    <xf numFmtId="0" fontId="49" fillId="0" borderId="56" xfId="0" applyFont="1" applyFill="1" applyBorder="1"/>
    <xf numFmtId="0" fontId="0" fillId="0" borderId="25" xfId="0" applyBorder="1" applyAlignment="1">
      <alignment horizontal="center"/>
    </xf>
    <xf numFmtId="0" fontId="7" fillId="0" borderId="75" xfId="0" applyFont="1" applyBorder="1"/>
    <xf numFmtId="0" fontId="176" fillId="0" borderId="75" xfId="0" applyFont="1" applyBorder="1"/>
    <xf numFmtId="0" fontId="177" fillId="0" borderId="44" xfId="0" applyFont="1" applyBorder="1"/>
    <xf numFmtId="0" fontId="146" fillId="0" borderId="52" xfId="0" applyFont="1" applyBorder="1"/>
    <xf numFmtId="9" fontId="2" fillId="0" borderId="26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111" fillId="0" borderId="76" xfId="0" applyFont="1" applyBorder="1" applyAlignment="1">
      <alignment horizontal="center"/>
    </xf>
    <xf numFmtId="0" fontId="111" fillId="0" borderId="78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60" xfId="0" applyFont="1" applyBorder="1" applyAlignment="1">
      <alignment horizontal="center"/>
    </xf>
    <xf numFmtId="2" fontId="53" fillId="0" borderId="53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53" fillId="0" borderId="1" xfId="0" applyFont="1" applyBorder="1" applyAlignment="1">
      <alignment horizontal="center"/>
    </xf>
    <xf numFmtId="2" fontId="53" fillId="0" borderId="1" xfId="0" applyNumberFormat="1" applyFont="1" applyBorder="1" applyAlignment="1">
      <alignment horizontal="center"/>
    </xf>
    <xf numFmtId="0" fontId="69" fillId="0" borderId="44" xfId="0" applyFont="1" applyBorder="1"/>
    <xf numFmtId="0" fontId="0" fillId="0" borderId="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3" xfId="0" applyBorder="1" applyAlignment="1">
      <alignment horizontal="center"/>
    </xf>
    <xf numFmtId="0" fontId="179" fillId="8" borderId="82" xfId="0" applyFont="1" applyFill="1" applyBorder="1" applyAlignment="1">
      <alignment horizontal="center"/>
    </xf>
    <xf numFmtId="0" fontId="179" fillId="8" borderId="26" xfId="0" applyFont="1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46" fillId="0" borderId="50" xfId="0" applyFont="1" applyBorder="1" applyAlignment="1">
      <alignment horizontal="center"/>
    </xf>
    <xf numFmtId="2" fontId="180" fillId="0" borderId="49" xfId="0" applyNumberFormat="1" applyFont="1" applyBorder="1" applyAlignment="1">
      <alignment horizontal="center"/>
    </xf>
    <xf numFmtId="2" fontId="178" fillId="0" borderId="30" xfId="0" applyNumberFormat="1" applyFont="1" applyBorder="1" applyAlignment="1">
      <alignment horizontal="center"/>
    </xf>
    <xf numFmtId="2" fontId="179" fillId="0" borderId="48" xfId="0" applyNumberFormat="1" applyFont="1" applyBorder="1" applyAlignment="1">
      <alignment horizontal="center"/>
    </xf>
    <xf numFmtId="2" fontId="179" fillId="0" borderId="36" xfId="0" applyNumberFormat="1" applyFont="1" applyBorder="1" applyAlignment="1">
      <alignment horizontal="center"/>
    </xf>
    <xf numFmtId="2" fontId="180" fillId="0" borderId="27" xfId="0" applyNumberFormat="1" applyFont="1" applyBorder="1" applyAlignment="1">
      <alignment horizontal="center"/>
    </xf>
    <xf numFmtId="2" fontId="178" fillId="0" borderId="39" xfId="0" applyNumberFormat="1" applyFont="1" applyBorder="1" applyAlignment="1">
      <alignment horizontal="center"/>
    </xf>
    <xf numFmtId="2" fontId="179" fillId="0" borderId="25" xfId="0" applyNumberFormat="1" applyFont="1" applyBorder="1" applyAlignment="1">
      <alignment horizontal="center"/>
    </xf>
    <xf numFmtId="2" fontId="179" fillId="0" borderId="0" xfId="0" applyNumberFormat="1" applyFont="1" applyBorder="1" applyAlignment="1">
      <alignment horizontal="center"/>
    </xf>
    <xf numFmtId="0" fontId="180" fillId="0" borderId="49" xfId="0" applyFont="1" applyBorder="1" applyAlignment="1">
      <alignment horizontal="center"/>
    </xf>
    <xf numFmtId="0" fontId="178" fillId="0" borderId="30" xfId="0" applyFont="1" applyBorder="1" applyAlignment="1">
      <alignment horizontal="center"/>
    </xf>
    <xf numFmtId="0" fontId="178" fillId="0" borderId="36" xfId="0" applyFont="1" applyBorder="1" applyAlignment="1">
      <alignment horizontal="center"/>
    </xf>
    <xf numFmtId="0" fontId="178" fillId="0" borderId="75" xfId="0" applyFont="1" applyBorder="1" applyAlignment="1">
      <alignment horizontal="center"/>
    </xf>
    <xf numFmtId="0" fontId="180" fillId="0" borderId="27" xfId="0" applyFont="1" applyBorder="1" applyAlignment="1">
      <alignment horizontal="center"/>
    </xf>
    <xf numFmtId="0" fontId="178" fillId="0" borderId="39" xfId="0" applyFont="1" applyBorder="1" applyAlignment="1">
      <alignment horizontal="center"/>
    </xf>
    <xf numFmtId="0" fontId="178" fillId="0" borderId="0" xfId="0" applyFont="1" applyBorder="1" applyAlignment="1">
      <alignment horizontal="center"/>
    </xf>
    <xf numFmtId="0" fontId="178" fillId="0" borderId="44" xfId="0" applyFont="1" applyBorder="1" applyAlignment="1">
      <alignment horizontal="center"/>
    </xf>
    <xf numFmtId="165" fontId="179" fillId="0" borderId="69" xfId="0" applyNumberFormat="1" applyFont="1" applyBorder="1" applyAlignment="1">
      <alignment horizontal="center"/>
    </xf>
    <xf numFmtId="165" fontId="179" fillId="0" borderId="43" xfId="0" applyNumberFormat="1" applyFont="1" applyBorder="1" applyAlignment="1">
      <alignment horizontal="center"/>
    </xf>
    <xf numFmtId="0" fontId="178" fillId="0" borderId="69" xfId="0" applyFont="1" applyBorder="1" applyAlignment="1">
      <alignment horizontal="center"/>
    </xf>
    <xf numFmtId="0" fontId="178" fillId="0" borderId="43" xfId="0" applyFont="1" applyBorder="1" applyAlignment="1">
      <alignment horizontal="center"/>
    </xf>
    <xf numFmtId="0" fontId="179" fillId="0" borderId="48" xfId="0" applyFont="1" applyBorder="1" applyAlignment="1">
      <alignment horizontal="center"/>
    </xf>
    <xf numFmtId="0" fontId="179" fillId="0" borderId="76" xfId="0" applyFont="1" applyBorder="1" applyAlignment="1">
      <alignment horizontal="center"/>
    </xf>
    <xf numFmtId="0" fontId="179" fillId="0" borderId="25" xfId="0" applyFont="1" applyBorder="1" applyAlignment="1">
      <alignment horizontal="center"/>
    </xf>
    <xf numFmtId="0" fontId="179" fillId="0" borderId="78" xfId="0" applyFont="1" applyBorder="1" applyAlignment="1">
      <alignment horizontal="center"/>
    </xf>
    <xf numFmtId="165" fontId="53" fillId="0" borderId="51" xfId="0" applyNumberFormat="1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1" fontId="32" fillId="8" borderId="66" xfId="0" applyNumberFormat="1" applyFont="1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1" fontId="32" fillId="8" borderId="81" xfId="0" applyNumberFormat="1" applyFont="1" applyFill="1" applyBorder="1" applyAlignment="1">
      <alignment horizontal="center"/>
    </xf>
    <xf numFmtId="0" fontId="46" fillId="0" borderId="78" xfId="0" applyFont="1" applyBorder="1" applyAlignment="1">
      <alignment horizontal="center"/>
    </xf>
    <xf numFmtId="165" fontId="53" fillId="0" borderId="53" xfId="0" applyNumberFormat="1" applyFont="1" applyBorder="1" applyAlignment="1">
      <alignment horizontal="center"/>
    </xf>
    <xf numFmtId="0" fontId="53" fillId="8" borderId="8" xfId="0" applyFont="1" applyFill="1" applyBorder="1" applyAlignment="1">
      <alignment horizontal="center"/>
    </xf>
    <xf numFmtId="0" fontId="53" fillId="8" borderId="65" xfId="0" applyFont="1" applyFill="1" applyBorder="1" applyAlignment="1">
      <alignment horizontal="center"/>
    </xf>
    <xf numFmtId="1" fontId="53" fillId="8" borderId="66" xfId="0" applyNumberFormat="1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7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2" fontId="179" fillId="0" borderId="38" xfId="0" applyNumberFormat="1" applyFont="1" applyBorder="1" applyAlignment="1">
      <alignment horizontal="center"/>
    </xf>
    <xf numFmtId="0" fontId="53" fillId="0" borderId="73" xfId="0" applyFont="1" applyBorder="1" applyAlignment="1">
      <alignment horizontal="center"/>
    </xf>
    <xf numFmtId="0" fontId="53" fillId="0" borderId="76" xfId="0" applyFont="1" applyBorder="1" applyAlignment="1">
      <alignment horizontal="center"/>
    </xf>
    <xf numFmtId="0" fontId="53" fillId="0" borderId="60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165" fontId="179" fillId="0" borderId="36" xfId="0" applyNumberFormat="1" applyFont="1" applyBorder="1" applyAlignment="1">
      <alignment horizontal="center"/>
    </xf>
    <xf numFmtId="165" fontId="179" fillId="0" borderId="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17" fillId="0" borderId="78" xfId="0" applyNumberFormat="1" applyFont="1" applyBorder="1" applyAlignment="1">
      <alignment horizontal="center"/>
    </xf>
    <xf numFmtId="0" fontId="32" fillId="0" borderId="69" xfId="0" applyFont="1" applyFill="1" applyBorder="1"/>
    <xf numFmtId="0" fontId="32" fillId="0" borderId="1" xfId="0" applyFont="1" applyBorder="1" applyAlignment="1">
      <alignment horizontal="left"/>
    </xf>
    <xf numFmtId="2" fontId="18" fillId="0" borderId="55" xfId="0" applyNumberFormat="1" applyFont="1" applyBorder="1" applyAlignment="1">
      <alignment horizontal="center"/>
    </xf>
    <xf numFmtId="2" fontId="187" fillId="0" borderId="67" xfId="0" applyNumberFormat="1" applyFont="1" applyBorder="1" applyAlignment="1">
      <alignment horizontal="center"/>
    </xf>
    <xf numFmtId="49" fontId="14" fillId="0" borderId="57" xfId="0" applyNumberFormat="1" applyFont="1" applyBorder="1" applyAlignment="1">
      <alignment horizontal="left"/>
    </xf>
    <xf numFmtId="164" fontId="14" fillId="0" borderId="57" xfId="0" applyNumberFormat="1" applyFont="1" applyBorder="1" applyAlignment="1">
      <alignment horizontal="left"/>
    </xf>
    <xf numFmtId="2" fontId="4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11" fillId="0" borderId="0" xfId="0" applyFont="1" applyFill="1" applyBorder="1" applyAlignment="1">
      <alignment horizontal="left"/>
    </xf>
    <xf numFmtId="2" fontId="53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0" fontId="188" fillId="0" borderId="62" xfId="0" applyFont="1" applyBorder="1" applyAlignment="1">
      <alignment horizontal="right"/>
    </xf>
    <xf numFmtId="0" fontId="166" fillId="0" borderId="62" xfId="0" applyFont="1" applyBorder="1" applyAlignment="1">
      <alignment horizontal="right"/>
    </xf>
    <xf numFmtId="0" fontId="116" fillId="0" borderId="48" xfId="0" applyFont="1" applyBorder="1" applyAlignment="1">
      <alignment horizontal="right"/>
    </xf>
    <xf numFmtId="2" fontId="187" fillId="0" borderId="0" xfId="0" applyNumberFormat="1" applyFont="1" applyFill="1" applyBorder="1" applyAlignment="1">
      <alignment horizontal="center"/>
    </xf>
    <xf numFmtId="0" fontId="0" fillId="17" borderId="48" xfId="0" applyFill="1" applyBorder="1"/>
    <xf numFmtId="2" fontId="15" fillId="17" borderId="30" xfId="0" applyNumberFormat="1" applyFont="1" applyFill="1" applyBorder="1" applyAlignment="1">
      <alignment horizontal="center"/>
    </xf>
    <xf numFmtId="0" fontId="40" fillId="17" borderId="36" xfId="0" applyFont="1" applyFill="1" applyBorder="1" applyAlignment="1">
      <alignment horizontal="right"/>
    </xf>
    <xf numFmtId="2" fontId="96" fillId="17" borderId="38" xfId="0" applyNumberFormat="1" applyFont="1" applyFill="1" applyBorder="1" applyAlignment="1">
      <alignment horizontal="center"/>
    </xf>
    <xf numFmtId="2" fontId="96" fillId="17" borderId="75" xfId="0" applyNumberFormat="1" applyFont="1" applyFill="1" applyBorder="1" applyAlignment="1">
      <alignment horizontal="center"/>
    </xf>
    <xf numFmtId="165" fontId="96" fillId="17" borderId="75" xfId="0" applyNumberFormat="1" applyFont="1" applyFill="1" applyBorder="1" applyAlignment="1">
      <alignment horizontal="center"/>
    </xf>
    <xf numFmtId="1" fontId="96" fillId="17" borderId="75" xfId="0" applyNumberFormat="1" applyFont="1" applyFill="1" applyBorder="1" applyAlignment="1">
      <alignment horizontal="center"/>
    </xf>
    <xf numFmtId="2" fontId="96" fillId="17" borderId="76" xfId="0" applyNumberFormat="1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8" fillId="0" borderId="7" xfId="0" applyFont="1" applyBorder="1" applyAlignment="1">
      <alignment horizontal="right"/>
    </xf>
    <xf numFmtId="0" fontId="49" fillId="0" borderId="30" xfId="0" applyFont="1" applyBorder="1" applyAlignment="1">
      <alignment horizontal="center" vertical="center"/>
    </xf>
    <xf numFmtId="2" fontId="37" fillId="4" borderId="48" xfId="0" applyNumberFormat="1" applyFont="1" applyFill="1" applyBorder="1" applyAlignment="1">
      <alignment horizontal="center"/>
    </xf>
    <xf numFmtId="0" fontId="59" fillId="0" borderId="4" xfId="0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2" fontId="46" fillId="0" borderId="36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0" fontId="46" fillId="0" borderId="4" xfId="0" applyFont="1" applyBorder="1" applyAlignment="1">
      <alignment horizontal="left"/>
    </xf>
    <xf numFmtId="2" fontId="14" fillId="0" borderId="58" xfId="0" applyNumberFormat="1" applyFont="1" applyBorder="1" applyAlignment="1">
      <alignment horizontal="center"/>
    </xf>
    <xf numFmtId="2" fontId="14" fillId="0" borderId="60" xfId="0" applyNumberFormat="1" applyFont="1" applyBorder="1" applyAlignment="1">
      <alignment horizontal="center"/>
    </xf>
    <xf numFmtId="0" fontId="47" fillId="0" borderId="4" xfId="0" applyFont="1" applyBorder="1" applyAlignment="1">
      <alignment horizontal="left"/>
    </xf>
    <xf numFmtId="2" fontId="32" fillId="0" borderId="0" xfId="0" applyNumberFormat="1" applyFont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5" fillId="0" borderId="3" xfId="0" applyFont="1" applyBorder="1" applyAlignment="1">
      <alignment horizontal="left"/>
    </xf>
    <xf numFmtId="2" fontId="53" fillId="0" borderId="0" xfId="0" applyNumberFormat="1" applyFont="1" applyBorder="1" applyAlignment="1">
      <alignment horizontal="center"/>
    </xf>
    <xf numFmtId="0" fontId="32" fillId="0" borderId="55" xfId="0" applyFont="1" applyFill="1" applyBorder="1" applyAlignment="1">
      <alignment horizontal="left"/>
    </xf>
    <xf numFmtId="0" fontId="112" fillId="0" borderId="41" xfId="0" applyFont="1" applyBorder="1" applyAlignment="1">
      <alignment horizontal="left"/>
    </xf>
    <xf numFmtId="0" fontId="2" fillId="0" borderId="81" xfId="0" applyFont="1" applyFill="1" applyBorder="1"/>
    <xf numFmtId="0" fontId="150" fillId="0" borderId="53" xfId="0" applyFont="1" applyBorder="1" applyAlignment="1">
      <alignment horizontal="right"/>
    </xf>
    <xf numFmtId="2" fontId="187" fillId="0" borderId="55" xfId="0" applyNumberFormat="1" applyFont="1" applyBorder="1" applyAlignment="1">
      <alignment horizontal="center"/>
    </xf>
    <xf numFmtId="0" fontId="124" fillId="0" borderId="14" xfId="0" applyFont="1" applyFill="1" applyBorder="1" applyAlignment="1">
      <alignment horizontal="left"/>
    </xf>
    <xf numFmtId="0" fontId="63" fillId="0" borderId="71" xfId="0" applyFont="1" applyFill="1" applyBorder="1"/>
    <xf numFmtId="0" fontId="56" fillId="0" borderId="41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2" fillId="0" borderId="31" xfId="0" applyFont="1" applyBorder="1" applyAlignment="1">
      <alignment horizontal="right"/>
    </xf>
    <xf numFmtId="0" fontId="14" fillId="0" borderId="57" xfId="0" applyFont="1" applyFill="1" applyBorder="1" applyAlignment="1">
      <alignment horizontal="left"/>
    </xf>
    <xf numFmtId="0" fontId="152" fillId="0" borderId="69" xfId="0" applyFont="1" applyBorder="1"/>
    <xf numFmtId="0" fontId="32" fillId="0" borderId="71" xfId="0" applyFont="1" applyFill="1" applyBorder="1"/>
    <xf numFmtId="0" fontId="49" fillId="0" borderId="14" xfId="0" applyFont="1" applyBorder="1" applyAlignment="1">
      <alignment horizontal="left"/>
    </xf>
    <xf numFmtId="49" fontId="150" fillId="0" borderId="48" xfId="0" applyNumberFormat="1" applyFont="1" applyFill="1" applyBorder="1" applyAlignment="1">
      <alignment horizontal="left"/>
    </xf>
    <xf numFmtId="0" fontId="38" fillId="0" borderId="53" xfId="0" applyFont="1" applyBorder="1" applyAlignment="1">
      <alignment horizontal="right"/>
    </xf>
    <xf numFmtId="0" fontId="38" fillId="0" borderId="52" xfId="0" applyFont="1" applyBorder="1" applyAlignment="1">
      <alignment horizontal="right"/>
    </xf>
    <xf numFmtId="0" fontId="38" fillId="0" borderId="54" xfId="0" applyFont="1" applyBorder="1" applyAlignment="1">
      <alignment horizontal="right"/>
    </xf>
    <xf numFmtId="0" fontId="124" fillId="0" borderId="1" xfId="0" applyFont="1" applyBorder="1" applyAlignment="1">
      <alignment horizontal="left"/>
    </xf>
    <xf numFmtId="0" fontId="53" fillId="0" borderId="19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127" fillId="0" borderId="23" xfId="0" applyFont="1" applyBorder="1" applyAlignment="1">
      <alignment horizontal="center"/>
    </xf>
    <xf numFmtId="0" fontId="127" fillId="0" borderId="24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29" fillId="0" borderId="0" xfId="0" applyFont="1" applyBorder="1" applyAlignment="1">
      <alignment horizontal="left" vertical="center"/>
    </xf>
    <xf numFmtId="0" fontId="116" fillId="0" borderId="0" xfId="0" applyFont="1" applyFill="1" applyBorder="1" applyAlignment="1">
      <alignment horizontal="right"/>
    </xf>
    <xf numFmtId="0" fontId="129" fillId="0" borderId="0" xfId="0" applyFont="1" applyFill="1" applyBorder="1" applyAlignment="1">
      <alignment horizontal="left" vertical="center"/>
    </xf>
    <xf numFmtId="2" fontId="190" fillId="0" borderId="69" xfId="0" applyNumberFormat="1" applyFont="1" applyBorder="1" applyAlignment="1">
      <alignment horizontal="center"/>
    </xf>
    <xf numFmtId="164" fontId="54" fillId="0" borderId="48" xfId="0" applyNumberFormat="1" applyFont="1" applyBorder="1" applyAlignment="1">
      <alignment horizontal="right"/>
    </xf>
    <xf numFmtId="0" fontId="16" fillId="0" borderId="55" xfId="0" applyFont="1" applyFill="1" applyBorder="1" applyAlignment="1">
      <alignment horizontal="center"/>
    </xf>
    <xf numFmtId="0" fontId="150" fillId="0" borderId="51" xfId="0" applyFont="1" applyBorder="1" applyAlignment="1">
      <alignment horizontal="right"/>
    </xf>
    <xf numFmtId="0" fontId="144" fillId="0" borderId="62" xfId="0" applyFont="1" applyBorder="1" applyAlignment="1">
      <alignment horizontal="right"/>
    </xf>
    <xf numFmtId="2" fontId="17" fillId="0" borderId="52" xfId="0" applyNumberFormat="1" applyFont="1" applyBorder="1" applyAlignment="1">
      <alignment horizontal="center"/>
    </xf>
    <xf numFmtId="0" fontId="150" fillId="0" borderId="0" xfId="0" applyFont="1" applyFill="1" applyBorder="1" applyAlignment="1">
      <alignment horizontal="right"/>
    </xf>
    <xf numFmtId="49" fontId="122" fillId="0" borderId="48" xfId="0" applyNumberFormat="1" applyFont="1" applyBorder="1" applyAlignment="1">
      <alignment horizontal="right"/>
    </xf>
    <xf numFmtId="170" fontId="14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right"/>
    </xf>
    <xf numFmtId="2" fontId="18" fillId="0" borderId="71" xfId="0" applyNumberFormat="1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54" fillId="0" borderId="58" xfId="0" applyFont="1" applyBorder="1" applyAlignment="1">
      <alignment horizontal="right"/>
    </xf>
    <xf numFmtId="1" fontId="59" fillId="0" borderId="3" xfId="0" applyNumberFormat="1" applyFont="1" applyBorder="1" applyAlignment="1">
      <alignment horizontal="left"/>
    </xf>
    <xf numFmtId="0" fontId="189" fillId="0" borderId="0" xfId="0" applyFont="1" applyAlignment="1">
      <alignment horizontal="left"/>
    </xf>
    <xf numFmtId="2" fontId="189" fillId="0" borderId="0" xfId="0" applyNumberFormat="1" applyFont="1" applyAlignment="1">
      <alignment horizontal="left"/>
    </xf>
    <xf numFmtId="2" fontId="53" fillId="0" borderId="25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2" fillId="0" borderId="25" xfId="0" applyFont="1" applyFill="1" applyBorder="1" applyAlignment="1">
      <alignment horizontal="left"/>
    </xf>
    <xf numFmtId="0" fontId="8" fillId="0" borderId="18" xfId="0" applyFont="1" applyFill="1" applyBorder="1"/>
    <xf numFmtId="0" fontId="65" fillId="0" borderId="18" xfId="0" applyFont="1" applyFill="1" applyBorder="1"/>
    <xf numFmtId="0" fontId="65" fillId="0" borderId="33" xfId="0" applyFont="1" applyFill="1" applyBorder="1"/>
    <xf numFmtId="0" fontId="16" fillId="0" borderId="48" xfId="0" applyFont="1" applyFill="1" applyBorder="1" applyAlignment="1">
      <alignment horizontal="left"/>
    </xf>
    <xf numFmtId="2" fontId="21" fillId="0" borderId="23" xfId="0" applyNumberFormat="1" applyFont="1" applyFill="1" applyBorder="1" applyAlignment="1">
      <alignment horizontal="left"/>
    </xf>
    <xf numFmtId="2" fontId="74" fillId="0" borderId="24" xfId="0" applyNumberFormat="1" applyFont="1" applyFill="1" applyBorder="1" applyAlignment="1">
      <alignment horizontal="left"/>
    </xf>
    <xf numFmtId="0" fontId="21" fillId="0" borderId="47" xfId="0" applyFont="1" applyFill="1" applyBorder="1"/>
    <xf numFmtId="0" fontId="2" fillId="0" borderId="52" xfId="0" applyFont="1" applyFill="1" applyBorder="1" applyAlignment="1">
      <alignment horizontal="left"/>
    </xf>
    <xf numFmtId="0" fontId="74" fillId="0" borderId="54" xfId="0" applyFont="1" applyFill="1" applyBorder="1" applyAlignment="1">
      <alignment horizontal="left"/>
    </xf>
    <xf numFmtId="164" fontId="14" fillId="0" borderId="62" xfId="0" applyNumberFormat="1" applyFont="1" applyFill="1" applyBorder="1" applyAlignment="1">
      <alignment horizontal="right"/>
    </xf>
    <xf numFmtId="0" fontId="54" fillId="0" borderId="62" xfId="0" applyFont="1" applyFill="1" applyBorder="1" applyAlignment="1">
      <alignment horizontal="right"/>
    </xf>
    <xf numFmtId="0" fontId="123" fillId="0" borderId="25" xfId="0" applyFont="1" applyFill="1" applyBorder="1" applyAlignment="1">
      <alignment horizontal="left"/>
    </xf>
    <xf numFmtId="0" fontId="124" fillId="0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left"/>
    </xf>
    <xf numFmtId="0" fontId="153" fillId="0" borderId="56" xfId="0" applyFont="1" applyFill="1" applyBorder="1"/>
    <xf numFmtId="0" fontId="10" fillId="0" borderId="16" xfId="0" applyFont="1" applyFill="1" applyBorder="1" applyAlignment="1">
      <alignment horizontal="left"/>
    </xf>
    <xf numFmtId="0" fontId="74" fillId="0" borderId="31" xfId="0" applyFont="1" applyFill="1" applyBorder="1" applyAlignment="1">
      <alignment horizontal="left"/>
    </xf>
    <xf numFmtId="0" fontId="32" fillId="0" borderId="16" xfId="0" applyFont="1" applyFill="1" applyBorder="1"/>
    <xf numFmtId="0" fontId="32" fillId="0" borderId="31" xfId="0" applyFont="1" applyFill="1" applyBorder="1"/>
    <xf numFmtId="0" fontId="49" fillId="0" borderId="31" xfId="0" applyFont="1" applyFill="1" applyBorder="1"/>
    <xf numFmtId="0" fontId="76" fillId="0" borderId="16" xfId="0" applyFont="1" applyFill="1" applyBorder="1"/>
    <xf numFmtId="2" fontId="2" fillId="0" borderId="23" xfId="0" applyNumberFormat="1" applyFont="1" applyFill="1" applyBorder="1" applyAlignment="1">
      <alignment horizontal="left"/>
    </xf>
    <xf numFmtId="165" fontId="27" fillId="0" borderId="24" xfId="0" applyNumberFormat="1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165" fontId="74" fillId="0" borderId="24" xfId="0" applyNumberFormat="1" applyFont="1" applyFill="1" applyBorder="1" applyAlignment="1">
      <alignment horizontal="left"/>
    </xf>
    <xf numFmtId="0" fontId="32" fillId="0" borderId="36" xfId="0" applyFont="1" applyFill="1" applyBorder="1" applyAlignment="1">
      <alignment horizontal="center"/>
    </xf>
    <xf numFmtId="2" fontId="2" fillId="0" borderId="71" xfId="0" applyNumberFormat="1" applyFont="1" applyFill="1" applyBorder="1" applyAlignment="1">
      <alignment horizontal="left"/>
    </xf>
    <xf numFmtId="165" fontId="27" fillId="0" borderId="73" xfId="0" applyNumberFormat="1" applyFont="1" applyFill="1" applyBorder="1" applyAlignment="1">
      <alignment horizontal="left"/>
    </xf>
    <xf numFmtId="0" fontId="106" fillId="0" borderId="25" xfId="0" applyFont="1" applyFill="1" applyBorder="1"/>
    <xf numFmtId="0" fontId="27" fillId="0" borderId="7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1" fontId="27" fillId="0" borderId="73" xfId="0" applyNumberFormat="1" applyFont="1" applyFill="1" applyBorder="1" applyAlignment="1">
      <alignment horizontal="left"/>
    </xf>
    <xf numFmtId="0" fontId="14" fillId="0" borderId="51" xfId="0" applyFont="1" applyFill="1" applyBorder="1" applyAlignment="1">
      <alignment horizontal="left"/>
    </xf>
    <xf numFmtId="2" fontId="74" fillId="0" borderId="73" xfId="0" applyNumberFormat="1" applyFont="1" applyFill="1" applyBorder="1" applyAlignment="1">
      <alignment horizontal="left"/>
    </xf>
    <xf numFmtId="0" fontId="74" fillId="0" borderId="73" xfId="0" applyFont="1" applyFill="1" applyBorder="1" applyAlignment="1">
      <alignment horizontal="center"/>
    </xf>
    <xf numFmtId="2" fontId="27" fillId="0" borderId="73" xfId="0" applyNumberFormat="1" applyFont="1" applyFill="1" applyBorder="1" applyAlignment="1">
      <alignment horizontal="left"/>
    </xf>
    <xf numFmtId="0" fontId="10" fillId="0" borderId="37" xfId="0" applyFont="1" applyFill="1" applyBorder="1"/>
    <xf numFmtId="0" fontId="14" fillId="0" borderId="57" xfId="0" applyFont="1" applyFill="1" applyBorder="1"/>
    <xf numFmtId="0" fontId="0" fillId="0" borderId="67" xfId="0" applyFill="1" applyBorder="1"/>
    <xf numFmtId="0" fontId="10" fillId="0" borderId="79" xfId="0" applyFont="1" applyFill="1" applyBorder="1"/>
    <xf numFmtId="0" fontId="46" fillId="0" borderId="10" xfId="0" applyFont="1" applyFill="1" applyBorder="1"/>
    <xf numFmtId="0" fontId="46" fillId="0" borderId="14" xfId="0" applyFont="1" applyFill="1" applyBorder="1"/>
    <xf numFmtId="0" fontId="124" fillId="0" borderId="10" xfId="0" applyFont="1" applyFill="1" applyBorder="1" applyAlignment="1">
      <alignment horizontal="center"/>
    </xf>
    <xf numFmtId="0" fontId="0" fillId="0" borderId="77" xfId="0" applyFill="1" applyBorder="1"/>
    <xf numFmtId="0" fontId="2" fillId="0" borderId="56" xfId="0" applyFont="1" applyFill="1" applyBorder="1"/>
    <xf numFmtId="165" fontId="14" fillId="0" borderId="42" xfId="0" applyNumberFormat="1" applyFont="1" applyFill="1" applyBorder="1" applyAlignment="1">
      <alignment horizontal="left"/>
    </xf>
    <xf numFmtId="165" fontId="80" fillId="0" borderId="17" xfId="0" applyNumberFormat="1" applyFont="1" applyFill="1" applyBorder="1" applyAlignment="1">
      <alignment horizontal="left"/>
    </xf>
    <xf numFmtId="0" fontId="10" fillId="0" borderId="16" xfId="0" applyFont="1" applyFill="1" applyBorder="1"/>
    <xf numFmtId="0" fontId="46" fillId="0" borderId="31" xfId="0" applyFont="1" applyFill="1" applyBorder="1"/>
    <xf numFmtId="0" fontId="69" fillId="0" borderId="48" xfId="0" applyFont="1" applyFill="1" applyBorder="1"/>
    <xf numFmtId="0" fontId="52" fillId="0" borderId="22" xfId="0" applyFont="1" applyFill="1" applyBorder="1"/>
    <xf numFmtId="0" fontId="21" fillId="0" borderId="5" xfId="0" applyFont="1" applyFill="1" applyBorder="1"/>
    <xf numFmtId="0" fontId="21" fillId="0" borderId="38" xfId="0" applyFont="1" applyFill="1" applyBorder="1"/>
    <xf numFmtId="0" fontId="2" fillId="0" borderId="44" xfId="0" applyFont="1" applyFill="1" applyBorder="1" applyAlignment="1">
      <alignment horizontal="left"/>
    </xf>
    <xf numFmtId="0" fontId="27" fillId="0" borderId="78" xfId="0" applyFont="1" applyFill="1" applyBorder="1" applyAlignment="1">
      <alignment horizontal="left"/>
    </xf>
    <xf numFmtId="164" fontId="150" fillId="0" borderId="62" xfId="0" applyNumberFormat="1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center"/>
    </xf>
    <xf numFmtId="0" fontId="32" fillId="0" borderId="67" xfId="0" applyFont="1" applyFill="1" applyBorder="1" applyAlignment="1">
      <alignment horizontal="left"/>
    </xf>
    <xf numFmtId="0" fontId="0" fillId="0" borderId="48" xfId="0" applyFill="1" applyBorder="1"/>
    <xf numFmtId="0" fontId="0" fillId="0" borderId="36" xfId="0" applyFill="1" applyBorder="1"/>
    <xf numFmtId="0" fontId="0" fillId="0" borderId="49" xfId="0" applyFill="1" applyBorder="1"/>
    <xf numFmtId="164" fontId="14" fillId="0" borderId="62" xfId="0" applyNumberFormat="1" applyFont="1" applyFill="1" applyBorder="1" applyAlignment="1">
      <alignment horizontal="left"/>
    </xf>
    <xf numFmtId="1" fontId="21" fillId="0" borderId="75" xfId="0" applyNumberFormat="1" applyFont="1" applyFill="1" applyBorder="1" applyAlignment="1">
      <alignment horizontal="left"/>
    </xf>
    <xf numFmtId="1" fontId="74" fillId="0" borderId="76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1" fontId="7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/>
    <xf numFmtId="0" fontId="46" fillId="0" borderId="0" xfId="0" applyFont="1" applyFill="1"/>
    <xf numFmtId="0" fontId="9" fillId="0" borderId="0" xfId="0" applyFont="1" applyFill="1"/>
    <xf numFmtId="0" fontId="151" fillId="0" borderId="0" xfId="0" applyFont="1" applyFill="1"/>
    <xf numFmtId="0" fontId="1" fillId="0" borderId="0" xfId="0" applyFont="1" applyFill="1" applyAlignment="1">
      <alignment horizontal="right"/>
    </xf>
    <xf numFmtId="0" fontId="67" fillId="0" borderId="0" xfId="0" applyFont="1" applyFill="1"/>
    <xf numFmtId="9" fontId="0" fillId="0" borderId="0" xfId="0" applyNumberFormat="1" applyFill="1"/>
    <xf numFmtId="0" fontId="71" fillId="0" borderId="0" xfId="0" applyFont="1" applyFill="1"/>
    <xf numFmtId="0" fontId="59" fillId="0" borderId="0" xfId="0" applyFont="1" applyFill="1"/>
    <xf numFmtId="0" fontId="56" fillId="0" borderId="2" xfId="0" applyFont="1" applyFill="1" applyBorder="1" applyAlignment="1">
      <alignment horizontal="left"/>
    </xf>
    <xf numFmtId="0" fontId="49" fillId="0" borderId="3" xfId="0" applyFont="1" applyFill="1" applyBorder="1" applyAlignment="1">
      <alignment horizontal="left"/>
    </xf>
    <xf numFmtId="0" fontId="65" fillId="0" borderId="15" xfId="0" applyFont="1" applyFill="1" applyBorder="1"/>
    <xf numFmtId="0" fontId="0" fillId="0" borderId="32" xfId="0" applyFill="1" applyBorder="1"/>
    <xf numFmtId="0" fontId="0" fillId="0" borderId="8" xfId="0" applyFill="1" applyBorder="1"/>
    <xf numFmtId="0" fontId="8" fillId="0" borderId="10" xfId="0" applyFont="1" applyFill="1" applyBorder="1"/>
    <xf numFmtId="0" fontId="49" fillId="0" borderId="33" xfId="0" applyFont="1" applyFill="1" applyBorder="1"/>
    <xf numFmtId="0" fontId="14" fillId="0" borderId="27" xfId="0" applyFont="1" applyFill="1" applyBorder="1" applyAlignment="1">
      <alignment horizontal="left"/>
    </xf>
    <xf numFmtId="0" fontId="21" fillId="0" borderId="37" xfId="0" applyFont="1" applyFill="1" applyBorder="1"/>
    <xf numFmtId="0" fontId="21" fillId="0" borderId="35" xfId="0" applyFont="1" applyFill="1" applyBorder="1" applyAlignment="1">
      <alignment horizontal="center"/>
    </xf>
    <xf numFmtId="0" fontId="74" fillId="0" borderId="28" xfId="0" applyFont="1" applyFill="1" applyBorder="1" applyAlignment="1">
      <alignment horizontal="left"/>
    </xf>
    <xf numFmtId="0" fontId="0" fillId="0" borderId="50" xfId="0" applyFill="1" applyBorder="1"/>
    <xf numFmtId="0" fontId="171" fillId="0" borderId="0" xfId="0" applyFont="1" applyFill="1"/>
    <xf numFmtId="0" fontId="0" fillId="0" borderId="72" xfId="0" applyFill="1" applyBorder="1"/>
    <xf numFmtId="49" fontId="14" fillId="0" borderId="51" xfId="0" applyNumberFormat="1" applyFont="1" applyFill="1" applyBorder="1" applyAlignment="1">
      <alignment horizontal="left"/>
    </xf>
    <xf numFmtId="1" fontId="2" fillId="0" borderId="71" xfId="0" applyNumberFormat="1" applyFont="1" applyFill="1" applyBorder="1" applyAlignment="1">
      <alignment horizontal="left"/>
    </xf>
    <xf numFmtId="0" fontId="21" fillId="0" borderId="74" xfId="0" applyFont="1" applyFill="1" applyBorder="1"/>
    <xf numFmtId="165" fontId="16" fillId="0" borderId="75" xfId="0" applyNumberFormat="1" applyFont="1" applyFill="1" applyBorder="1" applyAlignment="1">
      <alignment horizontal="left"/>
    </xf>
    <xf numFmtId="165" fontId="74" fillId="0" borderId="69" xfId="0" applyNumberFormat="1" applyFont="1" applyFill="1" applyBorder="1" applyAlignment="1">
      <alignment horizontal="left"/>
    </xf>
    <xf numFmtId="0" fontId="21" fillId="0" borderId="18" xfId="0" applyFont="1" applyFill="1" applyBorder="1"/>
    <xf numFmtId="164" fontId="2" fillId="0" borderId="62" xfId="0" applyNumberFormat="1" applyFont="1" applyFill="1" applyBorder="1" applyAlignment="1">
      <alignment horizontal="left"/>
    </xf>
    <xf numFmtId="165" fontId="74" fillId="0" borderId="67" xfId="0" applyNumberFormat="1" applyFont="1" applyFill="1" applyBorder="1" applyAlignment="1">
      <alignment horizontal="left"/>
    </xf>
    <xf numFmtId="0" fontId="21" fillId="0" borderId="48" xfId="0" applyFont="1" applyFill="1" applyBorder="1"/>
    <xf numFmtId="0" fontId="0" fillId="0" borderId="36" xfId="0" applyFill="1" applyBorder="1" applyAlignment="1">
      <alignment horizontal="right"/>
    </xf>
    <xf numFmtId="2" fontId="21" fillId="0" borderId="0" xfId="0" applyNumberFormat="1" applyFont="1" applyFill="1" applyBorder="1"/>
    <xf numFmtId="0" fontId="2" fillId="0" borderId="68" xfId="0" applyFont="1" applyFill="1" applyBorder="1"/>
    <xf numFmtId="0" fontId="21" fillId="0" borderId="59" xfId="0" applyFont="1" applyFill="1" applyBorder="1" applyAlignment="1">
      <alignment horizontal="left"/>
    </xf>
    <xf numFmtId="0" fontId="74" fillId="0" borderId="63" xfId="0" applyFont="1" applyFill="1" applyBorder="1" applyAlignment="1">
      <alignment horizontal="left"/>
    </xf>
    <xf numFmtId="0" fontId="59" fillId="0" borderId="3" xfId="0" applyFont="1" applyFill="1" applyBorder="1"/>
    <xf numFmtId="0" fontId="64" fillId="0" borderId="18" xfId="0" applyFont="1" applyFill="1" applyBorder="1"/>
    <xf numFmtId="0" fontId="14" fillId="0" borderId="74" xfId="0" applyFont="1" applyFill="1" applyBorder="1" applyAlignment="1">
      <alignment horizontal="left"/>
    </xf>
    <xf numFmtId="0" fontId="64" fillId="0" borderId="33" xfId="0" applyFont="1" applyFill="1" applyBorder="1"/>
    <xf numFmtId="0" fontId="0" fillId="0" borderId="53" xfId="0" applyFill="1" applyBorder="1"/>
    <xf numFmtId="0" fontId="0" fillId="0" borderId="54" xfId="0" applyFill="1" applyBorder="1"/>
    <xf numFmtId="0" fontId="32" fillId="0" borderId="35" xfId="0" applyFont="1" applyFill="1" applyBorder="1" applyAlignment="1">
      <alignment horizontal="left"/>
    </xf>
    <xf numFmtId="0" fontId="154" fillId="0" borderId="48" xfId="0" applyFont="1" applyFill="1" applyBorder="1" applyAlignment="1">
      <alignment horizontal="left"/>
    </xf>
    <xf numFmtId="0" fontId="32" fillId="0" borderId="7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left"/>
    </xf>
    <xf numFmtId="0" fontId="76" fillId="0" borderId="24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/>
    </xf>
    <xf numFmtId="0" fontId="78" fillId="0" borderId="14" xfId="0" applyFont="1" applyFill="1" applyBorder="1" applyAlignment="1">
      <alignment horizontal="left"/>
    </xf>
    <xf numFmtId="0" fontId="49" fillId="0" borderId="39" xfId="0" applyFont="1" applyFill="1" applyBorder="1" applyAlignment="1">
      <alignment horizontal="left"/>
    </xf>
    <xf numFmtId="0" fontId="46" fillId="0" borderId="27" xfId="0" applyFont="1" applyFill="1" applyBorder="1"/>
    <xf numFmtId="0" fontId="32" fillId="0" borderId="36" xfId="0" applyFont="1" applyFill="1" applyBorder="1"/>
    <xf numFmtId="0" fontId="49" fillId="0" borderId="85" xfId="0" applyFont="1" applyFill="1" applyBorder="1" applyAlignment="1">
      <alignment horizontal="left"/>
    </xf>
    <xf numFmtId="0" fontId="47" fillId="0" borderId="10" xfId="0" applyFont="1" applyFill="1" applyBorder="1"/>
    <xf numFmtId="0" fontId="150" fillId="0" borderId="74" xfId="0" applyFont="1" applyFill="1" applyBorder="1" applyAlignment="1">
      <alignment horizontal="right"/>
    </xf>
    <xf numFmtId="2" fontId="72" fillId="0" borderId="23" xfId="0" applyNumberFormat="1" applyFont="1" applyFill="1" applyBorder="1" applyAlignment="1">
      <alignment horizontal="left"/>
    </xf>
    <xf numFmtId="0" fontId="21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72" fillId="0" borderId="71" xfId="0" applyNumberFormat="1" applyFont="1" applyFill="1" applyBorder="1" applyAlignment="1">
      <alignment horizontal="left"/>
    </xf>
    <xf numFmtId="0" fontId="76" fillId="0" borderId="73" xfId="0" applyFont="1" applyFill="1" applyBorder="1" applyAlignment="1">
      <alignment horizontal="left"/>
    </xf>
    <xf numFmtId="0" fontId="34" fillId="0" borderId="15" xfId="0" applyFont="1" applyFill="1" applyBorder="1"/>
    <xf numFmtId="0" fontId="64" fillId="0" borderId="22" xfId="0" applyFont="1" applyFill="1" applyBorder="1"/>
    <xf numFmtId="2" fontId="5" fillId="0" borderId="16" xfId="0" applyNumberFormat="1" applyFont="1" applyFill="1" applyBorder="1" applyAlignment="1">
      <alignment horizontal="left"/>
    </xf>
    <xf numFmtId="2" fontId="108" fillId="0" borderId="31" xfId="0" applyNumberFormat="1" applyFont="1" applyFill="1" applyBorder="1" applyAlignment="1">
      <alignment horizontal="left"/>
    </xf>
    <xf numFmtId="0" fontId="64" fillId="0" borderId="41" xfId="0" applyFont="1" applyFill="1" applyBorder="1"/>
    <xf numFmtId="0" fontId="54" fillId="0" borderId="57" xfId="0" applyFont="1" applyFill="1" applyBorder="1" applyAlignment="1">
      <alignment horizontal="left"/>
    </xf>
    <xf numFmtId="0" fontId="171" fillId="0" borderId="25" xfId="0" applyFont="1" applyFill="1" applyBorder="1"/>
    <xf numFmtId="1" fontId="21" fillId="0" borderId="71" xfId="0" applyNumberFormat="1" applyFont="1" applyFill="1" applyBorder="1" applyAlignment="1">
      <alignment horizontal="left"/>
    </xf>
    <xf numFmtId="167" fontId="14" fillId="0" borderId="71" xfId="0" applyNumberFormat="1" applyFont="1" applyFill="1" applyBorder="1" applyAlignment="1">
      <alignment horizontal="left"/>
    </xf>
    <xf numFmtId="0" fontId="160" fillId="0" borderId="71" xfId="0" applyFont="1" applyFill="1" applyBorder="1" applyAlignment="1">
      <alignment horizontal="left"/>
    </xf>
    <xf numFmtId="0" fontId="44" fillId="0" borderId="75" xfId="0" applyFont="1" applyFill="1" applyBorder="1" applyAlignment="1">
      <alignment horizontal="left"/>
    </xf>
    <xf numFmtId="0" fontId="73" fillId="0" borderId="76" xfId="0" applyFont="1" applyFill="1" applyBorder="1" applyAlignment="1">
      <alignment horizontal="left"/>
    </xf>
    <xf numFmtId="0" fontId="44" fillId="0" borderId="36" xfId="0" applyFont="1" applyFill="1" applyBorder="1" applyAlignment="1">
      <alignment horizontal="left"/>
    </xf>
    <xf numFmtId="0" fontId="73" fillId="0" borderId="49" xfId="0" applyFont="1" applyFill="1" applyBorder="1" applyAlignment="1">
      <alignment horizontal="left"/>
    </xf>
    <xf numFmtId="0" fontId="44" fillId="0" borderId="58" xfId="0" applyFont="1" applyFill="1" applyBorder="1"/>
    <xf numFmtId="0" fontId="73" fillId="0" borderId="63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101" fillId="0" borderId="18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3" xfId="0" applyFill="1" applyBorder="1" applyAlignment="1">
      <alignment horizontal="right"/>
    </xf>
    <xf numFmtId="0" fontId="0" fillId="0" borderId="15" xfId="0" applyFont="1" applyFill="1" applyBorder="1"/>
    <xf numFmtId="0" fontId="67" fillId="0" borderId="16" xfId="0" applyFont="1" applyFill="1" applyBorder="1"/>
    <xf numFmtId="0" fontId="0" fillId="0" borderId="16" xfId="0" applyFont="1" applyFill="1" applyBorder="1"/>
    <xf numFmtId="0" fontId="0" fillId="0" borderId="31" xfId="0" applyFont="1" applyFill="1" applyBorder="1"/>
    <xf numFmtId="0" fontId="59" fillId="0" borderId="16" xfId="0" applyFont="1" applyFill="1" applyBorder="1"/>
    <xf numFmtId="0" fontId="53" fillId="0" borderId="16" xfId="0" applyFont="1" applyFill="1" applyBorder="1"/>
    <xf numFmtId="0" fontId="1" fillId="0" borderId="31" xfId="0" applyFont="1" applyFill="1" applyBorder="1"/>
    <xf numFmtId="0" fontId="49" fillId="0" borderId="39" xfId="0" applyFont="1" applyFill="1" applyBorder="1"/>
    <xf numFmtId="0" fontId="47" fillId="0" borderId="44" xfId="0" applyFont="1" applyFill="1" applyBorder="1"/>
    <xf numFmtId="0" fontId="76" fillId="0" borderId="43" xfId="0" applyFont="1" applyFill="1" applyBorder="1"/>
    <xf numFmtId="166" fontId="2" fillId="0" borderId="23" xfId="0" applyNumberFormat="1" applyFont="1" applyFill="1" applyBorder="1" applyAlignment="1">
      <alignment horizontal="left"/>
    </xf>
    <xf numFmtId="2" fontId="78" fillId="0" borderId="23" xfId="0" applyNumberFormat="1" applyFont="1" applyFill="1" applyBorder="1" applyAlignment="1">
      <alignment horizontal="left"/>
    </xf>
    <xf numFmtId="0" fontId="21" fillId="0" borderId="23" xfId="0" applyFont="1" applyFill="1" applyBorder="1"/>
    <xf numFmtId="164" fontId="14" fillId="0" borderId="48" xfId="0" applyNumberFormat="1" applyFont="1" applyFill="1" applyBorder="1" applyAlignment="1">
      <alignment horizontal="left"/>
    </xf>
    <xf numFmtId="0" fontId="14" fillId="0" borderId="71" xfId="0" applyFont="1" applyFill="1" applyBorder="1" applyAlignment="1">
      <alignment horizontal="left"/>
    </xf>
    <xf numFmtId="0" fontId="79" fillId="0" borderId="73" xfId="0" applyFont="1" applyFill="1" applyBorder="1" applyAlignment="1">
      <alignment horizontal="left"/>
    </xf>
    <xf numFmtId="0" fontId="81" fillId="0" borderId="73" xfId="0" applyFont="1" applyFill="1" applyBorder="1" applyAlignment="1">
      <alignment horizontal="left"/>
    </xf>
    <xf numFmtId="0" fontId="79" fillId="0" borderId="71" xfId="0" applyFont="1" applyFill="1" applyBorder="1" applyAlignment="1">
      <alignment horizontal="left"/>
    </xf>
    <xf numFmtId="0" fontId="78" fillId="0" borderId="75" xfId="0" applyFont="1" applyFill="1" applyBorder="1" applyAlignment="1">
      <alignment horizontal="left"/>
    </xf>
    <xf numFmtId="0" fontId="49" fillId="0" borderId="83" xfId="0" applyFont="1" applyFill="1" applyBorder="1" applyAlignment="1">
      <alignment horizontal="left"/>
    </xf>
    <xf numFmtId="0" fontId="168" fillId="0" borderId="16" xfId="0" applyFont="1" applyFill="1" applyBorder="1" applyAlignment="1">
      <alignment horizontal="left"/>
    </xf>
    <xf numFmtId="0" fontId="169" fillId="0" borderId="31" xfId="0" applyFont="1" applyFill="1" applyBorder="1" applyAlignment="1">
      <alignment horizontal="left"/>
    </xf>
    <xf numFmtId="0" fontId="0" fillId="0" borderId="43" xfId="0" applyFill="1" applyBorder="1"/>
    <xf numFmtId="0" fontId="14" fillId="0" borderId="83" xfId="0" applyFont="1" applyFill="1" applyBorder="1"/>
    <xf numFmtId="0" fontId="2" fillId="0" borderId="42" xfId="0" applyFont="1" applyFill="1" applyBorder="1" applyAlignment="1">
      <alignment horizontal="left"/>
    </xf>
    <xf numFmtId="0" fontId="74" fillId="0" borderId="17" xfId="0" applyFont="1" applyFill="1" applyBorder="1" applyAlignment="1">
      <alignment horizontal="left"/>
    </xf>
    <xf numFmtId="0" fontId="46" fillId="0" borderId="35" xfId="0" applyFont="1" applyFill="1" applyBorder="1" applyAlignment="1">
      <alignment horizontal="center"/>
    </xf>
    <xf numFmtId="0" fontId="64" fillId="0" borderId="52" xfId="0" applyFont="1" applyFill="1" applyBorder="1"/>
    <xf numFmtId="0" fontId="32" fillId="0" borderId="10" xfId="0" applyFont="1" applyFill="1" applyBorder="1"/>
    <xf numFmtId="0" fontId="65" fillId="0" borderId="9" xfId="0" applyFont="1" applyFill="1" applyBorder="1"/>
    <xf numFmtId="0" fontId="21" fillId="0" borderId="16" xfId="0" applyFont="1" applyFill="1" applyBorder="1"/>
    <xf numFmtId="0" fontId="76" fillId="0" borderId="33" xfId="0" applyFont="1" applyFill="1" applyBorder="1"/>
    <xf numFmtId="164" fontId="54" fillId="0" borderId="62" xfId="0" applyNumberFormat="1" applyFont="1" applyFill="1" applyBorder="1" applyAlignment="1">
      <alignment horizontal="left"/>
    </xf>
    <xf numFmtId="0" fontId="32" fillId="0" borderId="18" xfId="0" applyFont="1" applyFill="1" applyBorder="1"/>
    <xf numFmtId="0" fontId="21" fillId="0" borderId="6" xfId="0" applyFont="1" applyFill="1" applyBorder="1"/>
    <xf numFmtId="0" fontId="21" fillId="0" borderId="22" xfId="0" applyFont="1" applyFill="1" applyBorder="1" applyAlignment="1">
      <alignment horizontal="left"/>
    </xf>
    <xf numFmtId="0" fontId="150" fillId="0" borderId="62" xfId="0" applyFont="1" applyFill="1" applyBorder="1" applyAlignment="1">
      <alignment horizontal="left"/>
    </xf>
    <xf numFmtId="0" fontId="72" fillId="0" borderId="57" xfId="0" applyFont="1" applyFill="1" applyBorder="1"/>
    <xf numFmtId="2" fontId="72" fillId="0" borderId="71" xfId="0" applyNumberFormat="1" applyFont="1" applyFill="1" applyBorder="1" applyAlignment="1">
      <alignment horizontal="left"/>
    </xf>
    <xf numFmtId="0" fontId="21" fillId="0" borderId="64" xfId="0" applyFont="1" applyFill="1" applyBorder="1"/>
    <xf numFmtId="0" fontId="68" fillId="0" borderId="30" xfId="0" applyFont="1" applyFill="1" applyBorder="1"/>
    <xf numFmtId="0" fontId="14" fillId="0" borderId="51" xfId="0" applyFont="1" applyFill="1" applyBorder="1"/>
    <xf numFmtId="0" fontId="44" fillId="0" borderId="64" xfId="0" applyFont="1" applyFill="1" applyBorder="1"/>
    <xf numFmtId="0" fontId="14" fillId="0" borderId="62" xfId="0" applyFont="1" applyFill="1" applyBorder="1"/>
    <xf numFmtId="0" fontId="44" fillId="0" borderId="25" xfId="0" applyFont="1" applyFill="1" applyBorder="1"/>
    <xf numFmtId="0" fontId="74" fillId="0" borderId="27" xfId="0" applyFont="1" applyFill="1" applyBorder="1" applyAlignment="1">
      <alignment horizontal="left"/>
    </xf>
    <xf numFmtId="1" fontId="74" fillId="0" borderId="73" xfId="0" applyNumberFormat="1" applyFont="1" applyFill="1" applyBorder="1" applyAlignment="1">
      <alignment horizontal="left"/>
    </xf>
    <xf numFmtId="0" fontId="0" fillId="0" borderId="75" xfId="0" applyFill="1" applyBorder="1" applyAlignment="1">
      <alignment horizontal="right"/>
    </xf>
    <xf numFmtId="0" fontId="74" fillId="0" borderId="60" xfId="0" applyFont="1" applyFill="1" applyBorder="1" applyAlignment="1">
      <alignment horizontal="left"/>
    </xf>
    <xf numFmtId="0" fontId="45" fillId="0" borderId="41" xfId="0" applyFont="1" applyFill="1" applyBorder="1"/>
    <xf numFmtId="0" fontId="76" fillId="0" borderId="9" xfId="0" applyFont="1" applyFill="1" applyBorder="1"/>
    <xf numFmtId="166" fontId="74" fillId="0" borderId="73" xfId="0" applyNumberFormat="1" applyFont="1" applyFill="1" applyBorder="1" applyAlignment="1">
      <alignment horizontal="left"/>
    </xf>
    <xf numFmtId="0" fontId="21" fillId="0" borderId="79" xfId="0" applyFont="1" applyFill="1" applyBorder="1"/>
    <xf numFmtId="0" fontId="2" fillId="0" borderId="11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64" fillId="0" borderId="44" xfId="0" applyFont="1" applyFill="1" applyBorder="1"/>
    <xf numFmtId="0" fontId="0" fillId="0" borderId="6" xfId="0" applyFill="1" applyBorder="1"/>
    <xf numFmtId="0" fontId="27" fillId="0" borderId="34" xfId="0" applyFont="1" applyFill="1" applyBorder="1" applyAlignment="1">
      <alignment horizontal="left"/>
    </xf>
    <xf numFmtId="0" fontId="74" fillId="0" borderId="23" xfId="0" applyFont="1" applyFill="1" applyBorder="1" applyAlignment="1">
      <alignment horizontal="left"/>
    </xf>
    <xf numFmtId="0" fontId="2" fillId="0" borderId="36" xfId="0" applyFont="1" applyFill="1" applyBorder="1"/>
    <xf numFmtId="0" fontId="27" fillId="0" borderId="36" xfId="0" applyFont="1" applyFill="1" applyBorder="1" applyAlignment="1">
      <alignment horizontal="left"/>
    </xf>
    <xf numFmtId="0" fontId="74" fillId="0" borderId="71" xfId="0" applyFont="1" applyFill="1" applyBorder="1" applyAlignment="1">
      <alignment horizontal="left"/>
    </xf>
    <xf numFmtId="0" fontId="73" fillId="0" borderId="71" xfId="0" applyFont="1" applyFill="1" applyBorder="1" applyAlignment="1">
      <alignment horizontal="left"/>
    </xf>
    <xf numFmtId="0" fontId="44" fillId="0" borderId="30" xfId="0" applyFont="1" applyFill="1" applyBorder="1"/>
    <xf numFmtId="0" fontId="2" fillId="0" borderId="38" xfId="0" applyFont="1" applyFill="1" applyBorder="1"/>
    <xf numFmtId="0" fontId="73" fillId="0" borderId="75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53" fillId="0" borderId="3" xfId="0" applyFont="1" applyFill="1" applyBorder="1"/>
    <xf numFmtId="0" fontId="111" fillId="0" borderId="3" xfId="0" applyFont="1" applyFill="1" applyBorder="1"/>
    <xf numFmtId="0" fontId="111" fillId="0" borderId="19" xfId="0" applyFont="1" applyFill="1" applyBorder="1"/>
    <xf numFmtId="0" fontId="8" fillId="0" borderId="3" xfId="0" applyFont="1" applyFill="1" applyBorder="1"/>
    <xf numFmtId="0" fontId="46" fillId="0" borderId="4" xfId="0" applyFont="1" applyFill="1" applyBorder="1" applyAlignment="1">
      <alignment horizontal="center"/>
    </xf>
    <xf numFmtId="0" fontId="44" fillId="0" borderId="5" xfId="0" applyFont="1" applyFill="1" applyBorder="1"/>
    <xf numFmtId="0" fontId="44" fillId="0" borderId="23" xfId="0" applyFont="1" applyFill="1" applyBorder="1" applyAlignment="1">
      <alignment horizontal="left"/>
    </xf>
    <xf numFmtId="0" fontId="73" fillId="0" borderId="7" xfId="0" applyFont="1" applyFill="1" applyBorder="1" applyAlignment="1">
      <alignment horizontal="left"/>
    </xf>
    <xf numFmtId="165" fontId="44" fillId="0" borderId="71" xfId="0" applyNumberFormat="1" applyFont="1" applyFill="1" applyBorder="1" applyAlignment="1">
      <alignment horizontal="left"/>
    </xf>
    <xf numFmtId="165" fontId="73" fillId="0" borderId="67" xfId="0" applyNumberFormat="1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7" fillId="0" borderId="54" xfId="0" applyFont="1" applyFill="1" applyBorder="1" applyAlignment="1">
      <alignment horizontal="left"/>
    </xf>
    <xf numFmtId="0" fontId="73" fillId="0" borderId="69" xfId="0" applyFont="1" applyFill="1" applyBorder="1" applyAlignment="1">
      <alignment horizontal="left"/>
    </xf>
    <xf numFmtId="0" fontId="76" fillId="0" borderId="76" xfId="0" applyFont="1" applyFill="1" applyBorder="1" applyAlignment="1">
      <alignment horizontal="left"/>
    </xf>
    <xf numFmtId="0" fontId="14" fillId="0" borderId="62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left"/>
    </xf>
    <xf numFmtId="166" fontId="2" fillId="0" borderId="25" xfId="0" applyNumberFormat="1" applyFont="1" applyFill="1" applyBorder="1"/>
    <xf numFmtId="0" fontId="14" fillId="0" borderId="30" xfId="0" applyFont="1" applyFill="1" applyBorder="1"/>
    <xf numFmtId="0" fontId="27" fillId="0" borderId="69" xfId="0" applyFont="1" applyFill="1" applyBorder="1" applyAlignment="1">
      <alignment horizontal="left"/>
    </xf>
    <xf numFmtId="166" fontId="2" fillId="0" borderId="33" xfId="0" applyNumberFormat="1" applyFont="1" applyFill="1" applyBorder="1"/>
    <xf numFmtId="0" fontId="49" fillId="0" borderId="56" xfId="0" applyFont="1" applyFill="1" applyBorder="1" applyAlignment="1">
      <alignment horizontal="left"/>
    </xf>
    <xf numFmtId="0" fontId="59" fillId="0" borderId="33" xfId="0" applyFont="1" applyFill="1" applyBorder="1"/>
    <xf numFmtId="49" fontId="14" fillId="0" borderId="48" xfId="0" applyNumberFormat="1" applyFont="1" applyFill="1" applyBorder="1" applyAlignment="1">
      <alignment horizontal="left"/>
    </xf>
    <xf numFmtId="0" fontId="32" fillId="0" borderId="65" xfId="0" applyFont="1" applyFill="1" applyBorder="1" applyAlignment="1">
      <alignment horizontal="center"/>
    </xf>
    <xf numFmtId="164" fontId="54" fillId="0" borderId="48" xfId="0" applyNumberFormat="1" applyFont="1" applyFill="1" applyBorder="1" applyAlignment="1">
      <alignment horizontal="left"/>
    </xf>
    <xf numFmtId="0" fontId="32" fillId="0" borderId="49" xfId="0" applyFont="1" applyFill="1" applyBorder="1" applyAlignment="1">
      <alignment horizontal="center"/>
    </xf>
    <xf numFmtId="0" fontId="170" fillId="0" borderId="57" xfId="0" applyFont="1" applyFill="1" applyBorder="1"/>
    <xf numFmtId="0" fontId="0" fillId="0" borderId="71" xfId="0" applyFill="1" applyBorder="1"/>
    <xf numFmtId="0" fontId="0" fillId="0" borderId="73" xfId="0" applyFill="1" applyBorder="1"/>
    <xf numFmtId="0" fontId="106" fillId="0" borderId="57" xfId="0" applyFont="1" applyFill="1" applyBorder="1"/>
    <xf numFmtId="0" fontId="106" fillId="0" borderId="74" xfId="0" applyFont="1" applyFill="1" applyBorder="1"/>
    <xf numFmtId="0" fontId="0" fillId="0" borderId="75" xfId="0" applyFill="1" applyBorder="1"/>
    <xf numFmtId="0" fontId="0" fillId="0" borderId="76" xfId="0" applyFill="1" applyBorder="1"/>
    <xf numFmtId="0" fontId="2" fillId="0" borderId="53" xfId="0" applyFont="1" applyFill="1" applyBorder="1"/>
    <xf numFmtId="0" fontId="14" fillId="0" borderId="52" xfId="0" applyFont="1" applyFill="1" applyBorder="1" applyAlignment="1">
      <alignment horizontal="left"/>
    </xf>
    <xf numFmtId="0" fontId="14" fillId="0" borderId="74" xfId="0" applyFont="1" applyFill="1" applyBorder="1"/>
    <xf numFmtId="0" fontId="171" fillId="0" borderId="57" xfId="0" applyFont="1" applyFill="1" applyBorder="1"/>
    <xf numFmtId="0" fontId="157" fillId="0" borderId="15" xfId="0" applyFont="1" applyFill="1" applyBorder="1"/>
    <xf numFmtId="0" fontId="63" fillId="0" borderId="57" xfId="0" applyFont="1" applyFill="1" applyBorder="1"/>
    <xf numFmtId="0" fontId="171" fillId="0" borderId="58" xfId="0" applyFont="1" applyFill="1" applyBorder="1"/>
    <xf numFmtId="0" fontId="0" fillId="0" borderId="59" xfId="0" applyFill="1" applyBorder="1"/>
    <xf numFmtId="0" fontId="0" fillId="0" borderId="60" xfId="0" applyFill="1" applyBorder="1"/>
    <xf numFmtId="0" fontId="49" fillId="0" borderId="15" xfId="0" applyFont="1" applyFill="1" applyBorder="1" applyAlignment="1">
      <alignment horizontal="left"/>
    </xf>
    <xf numFmtId="0" fontId="59" fillId="0" borderId="22" xfId="0" applyFont="1" applyFill="1" applyBorder="1"/>
    <xf numFmtId="0" fontId="49" fillId="0" borderId="2" xfId="0" applyFont="1" applyFill="1" applyBorder="1"/>
    <xf numFmtId="0" fontId="16" fillId="0" borderId="62" xfId="0" applyFont="1" applyFill="1" applyBorder="1"/>
    <xf numFmtId="0" fontId="54" fillId="0" borderId="71" xfId="0" applyFont="1" applyFill="1" applyBorder="1" applyAlignment="1">
      <alignment horizontal="left"/>
    </xf>
    <xf numFmtId="0" fontId="32" fillId="0" borderId="58" xfId="0" applyFont="1" applyFill="1" applyBorder="1"/>
    <xf numFmtId="0" fontId="0" fillId="0" borderId="15" xfId="0" applyFill="1" applyBorder="1"/>
    <xf numFmtId="167" fontId="0" fillId="0" borderId="10" xfId="0" applyNumberFormat="1" applyFill="1" applyBorder="1"/>
    <xf numFmtId="0" fontId="64" fillId="0" borderId="37" xfId="0" applyFont="1" applyFill="1" applyBorder="1"/>
    <xf numFmtId="0" fontId="127" fillId="0" borderId="3" xfId="0" applyFont="1" applyFill="1" applyBorder="1" applyAlignment="1">
      <alignment horizontal="left"/>
    </xf>
    <xf numFmtId="0" fontId="74" fillId="0" borderId="19" xfId="0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left"/>
    </xf>
    <xf numFmtId="2" fontId="75" fillId="0" borderId="19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64" fillId="0" borderId="79" xfId="0" applyFont="1" applyFill="1" applyBorder="1"/>
    <xf numFmtId="0" fontId="127" fillId="0" borderId="10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49" fillId="0" borderId="79" xfId="0" applyFont="1" applyFill="1" applyBorder="1" applyAlignment="1">
      <alignment horizontal="left"/>
    </xf>
    <xf numFmtId="166" fontId="14" fillId="0" borderId="23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4" fillId="0" borderId="53" xfId="0" applyFont="1" applyFill="1" applyBorder="1" applyAlignment="1">
      <alignment horizontal="left"/>
    </xf>
    <xf numFmtId="0" fontId="116" fillId="0" borderId="25" xfId="0" applyFont="1" applyFill="1" applyBorder="1"/>
    <xf numFmtId="0" fontId="21" fillId="0" borderId="58" xfId="0" applyFont="1" applyFill="1" applyBorder="1"/>
    <xf numFmtId="165" fontId="14" fillId="0" borderId="71" xfId="0" applyNumberFormat="1" applyFont="1" applyFill="1" applyBorder="1" applyAlignment="1">
      <alignment horizontal="left"/>
    </xf>
    <xf numFmtId="165" fontId="80" fillId="0" borderId="73" xfId="0" applyNumberFormat="1" applyFont="1" applyFill="1" applyBorder="1" applyAlignment="1">
      <alignment horizontal="left"/>
    </xf>
    <xf numFmtId="0" fontId="76" fillId="0" borderId="41" xfId="0" applyFont="1" applyFill="1" applyBorder="1"/>
    <xf numFmtId="0" fontId="74" fillId="0" borderId="69" xfId="0" applyFont="1" applyFill="1" applyBorder="1" applyAlignment="1">
      <alignment horizontal="left"/>
    </xf>
    <xf numFmtId="165" fontId="14" fillId="0" borderId="23" xfId="0" applyNumberFormat="1" applyFont="1" applyFill="1" applyBorder="1" applyAlignment="1">
      <alignment horizontal="left"/>
    </xf>
    <xf numFmtId="165" fontId="80" fillId="0" borderId="24" xfId="0" applyNumberFormat="1" applyFont="1" applyFill="1" applyBorder="1" applyAlignment="1">
      <alignment horizontal="left"/>
    </xf>
    <xf numFmtId="0" fontId="2" fillId="0" borderId="33" xfId="0" applyFont="1" applyFill="1" applyBorder="1"/>
    <xf numFmtId="0" fontId="59" fillId="0" borderId="6" xfId="0" applyFont="1" applyFill="1" applyBorder="1"/>
    <xf numFmtId="0" fontId="32" fillId="0" borderId="3" xfId="0" applyFont="1" applyFill="1" applyBorder="1"/>
    <xf numFmtId="0" fontId="32" fillId="0" borderId="19" xfId="0" applyFont="1" applyFill="1" applyBorder="1"/>
    <xf numFmtId="0" fontId="47" fillId="0" borderId="15" xfId="0" applyFont="1" applyFill="1" applyBorder="1"/>
    <xf numFmtId="0" fontId="32" fillId="0" borderId="14" xfId="0" applyFont="1" applyFill="1" applyBorder="1"/>
    <xf numFmtId="0" fontId="47" fillId="0" borderId="42" xfId="0" applyFont="1" applyFill="1" applyBorder="1"/>
    <xf numFmtId="0" fontId="76" fillId="0" borderId="80" xfId="0" applyFont="1" applyFill="1" applyBorder="1"/>
    <xf numFmtId="49" fontId="14" fillId="0" borderId="48" xfId="0" applyNumberFormat="1" applyFont="1" applyFill="1" applyBorder="1" applyAlignment="1">
      <alignment horizontal="right"/>
    </xf>
    <xf numFmtId="0" fontId="76" fillId="0" borderId="17" xfId="0" applyFont="1" applyFill="1" applyBorder="1"/>
    <xf numFmtId="0" fontId="74" fillId="0" borderId="7" xfId="0" applyFont="1" applyFill="1" applyBorder="1" applyAlignment="1">
      <alignment horizontal="left"/>
    </xf>
    <xf numFmtId="0" fontId="16" fillId="0" borderId="71" xfId="0" applyFont="1" applyFill="1" applyBorder="1" applyAlignment="1">
      <alignment horizontal="left"/>
    </xf>
    <xf numFmtId="0" fontId="151" fillId="0" borderId="64" xfId="0" applyFont="1" applyFill="1" applyBorder="1"/>
    <xf numFmtId="0" fontId="2" fillId="0" borderId="57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79" fillId="0" borderId="3" xfId="0" applyFont="1" applyFill="1" applyBorder="1" applyAlignment="1">
      <alignment horizontal="left"/>
    </xf>
    <xf numFmtId="0" fontId="49" fillId="0" borderId="37" xfId="0" applyFont="1" applyFill="1" applyBorder="1" applyAlignment="1">
      <alignment horizontal="left"/>
    </xf>
    <xf numFmtId="0" fontId="21" fillId="0" borderId="3" xfId="0" applyFont="1" applyFill="1" applyBorder="1"/>
    <xf numFmtId="0" fontId="78" fillId="0" borderId="55" xfId="0" applyFont="1" applyFill="1" applyBorder="1" applyAlignment="1">
      <alignment horizontal="left"/>
    </xf>
    <xf numFmtId="0" fontId="155" fillId="0" borderId="74" xfId="0" applyFont="1" applyFill="1" applyBorder="1"/>
    <xf numFmtId="0" fontId="78" fillId="0" borderId="69" xfId="0" applyFont="1" applyFill="1" applyBorder="1" applyAlignment="1">
      <alignment horizontal="left"/>
    </xf>
    <xf numFmtId="0" fontId="72" fillId="0" borderId="58" xfId="0" applyFont="1" applyFill="1" applyBorder="1"/>
    <xf numFmtId="0" fontId="76" fillId="0" borderId="60" xfId="0" applyFont="1" applyFill="1" applyBorder="1" applyAlignment="1">
      <alignment horizontal="left"/>
    </xf>
    <xf numFmtId="0" fontId="78" fillId="0" borderId="63" xfId="0" applyFont="1" applyFill="1" applyBorder="1" applyAlignment="1">
      <alignment horizontal="left"/>
    </xf>
    <xf numFmtId="0" fontId="59" fillId="0" borderId="15" xfId="0" applyFont="1" applyFill="1" applyBorder="1"/>
    <xf numFmtId="0" fontId="5" fillId="0" borderId="16" xfId="0" applyFont="1" applyFill="1" applyBorder="1"/>
    <xf numFmtId="0" fontId="0" fillId="0" borderId="22" xfId="0" applyFill="1" applyBorder="1"/>
    <xf numFmtId="0" fontId="21" fillId="0" borderId="62" xfId="0" applyFont="1" applyFill="1" applyBorder="1"/>
    <xf numFmtId="0" fontId="2" fillId="0" borderId="0" xfId="0" applyFont="1" applyFill="1" applyAlignment="1">
      <alignment horizontal="left"/>
    </xf>
    <xf numFmtId="0" fontId="79" fillId="0" borderId="27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8" fillId="0" borderId="15" xfId="0" applyFont="1" applyFill="1" applyBorder="1"/>
    <xf numFmtId="0" fontId="34" fillId="0" borderId="16" xfId="0" applyFont="1" applyFill="1" applyBorder="1"/>
    <xf numFmtId="0" fontId="14" fillId="0" borderId="23" xfId="0" applyFont="1" applyFill="1" applyBorder="1" applyAlignment="1">
      <alignment horizontal="left"/>
    </xf>
    <xf numFmtId="1" fontId="21" fillId="0" borderId="35" xfId="0" applyNumberFormat="1" applyFont="1" applyFill="1" applyBorder="1" applyAlignment="1">
      <alignment horizontal="left"/>
    </xf>
    <xf numFmtId="1" fontId="74" fillId="0" borderId="28" xfId="0" applyNumberFormat="1" applyFont="1" applyFill="1" applyBorder="1" applyAlignment="1">
      <alignment horizontal="left"/>
    </xf>
    <xf numFmtId="0" fontId="123" fillId="0" borderId="71" xfId="0" applyFont="1" applyFill="1" applyBorder="1"/>
    <xf numFmtId="0" fontId="52" fillId="0" borderId="74" xfId="0" applyFont="1" applyFill="1" applyBorder="1"/>
    <xf numFmtId="0" fontId="116" fillId="0" borderId="48" xfId="0" applyFont="1" applyFill="1" applyBorder="1"/>
    <xf numFmtId="0" fontId="14" fillId="0" borderId="49" xfId="0" applyFont="1" applyFill="1" applyBorder="1" applyAlignment="1">
      <alignment horizontal="center"/>
    </xf>
    <xf numFmtId="0" fontId="147" fillId="0" borderId="71" xfId="0" applyFont="1" applyFill="1" applyBorder="1"/>
    <xf numFmtId="0" fontId="106" fillId="0" borderId="71" xfId="0" applyFont="1" applyFill="1" applyBorder="1"/>
    <xf numFmtId="165" fontId="54" fillId="0" borderId="23" xfId="0" applyNumberFormat="1" applyFont="1" applyFill="1" applyBorder="1" applyAlignment="1">
      <alignment horizontal="left"/>
    </xf>
    <xf numFmtId="0" fontId="21" fillId="0" borderId="73" xfId="0" applyFont="1" applyFill="1" applyBorder="1" applyAlignment="1">
      <alignment horizontal="center"/>
    </xf>
    <xf numFmtId="0" fontId="49" fillId="0" borderId="53" xfId="0" applyFont="1" applyFill="1" applyBorder="1" applyAlignment="1">
      <alignment horizontal="left"/>
    </xf>
    <xf numFmtId="0" fontId="45" fillId="0" borderId="3" xfId="0" applyFont="1" applyFill="1" applyBorder="1"/>
    <xf numFmtId="0" fontId="45" fillId="0" borderId="19" xfId="0" applyFont="1" applyFill="1" applyBorder="1"/>
    <xf numFmtId="0" fontId="8" fillId="0" borderId="19" xfId="0" applyFont="1" applyFill="1" applyBorder="1"/>
    <xf numFmtId="0" fontId="45" fillId="0" borderId="10" xfId="0" applyFont="1" applyFill="1" applyBorder="1"/>
    <xf numFmtId="0" fontId="45" fillId="0" borderId="14" xfId="0" applyFont="1" applyFill="1" applyBorder="1"/>
    <xf numFmtId="2" fontId="74" fillId="0" borderId="7" xfId="0" applyNumberFormat="1" applyFont="1" applyFill="1" applyBorder="1" applyAlignment="1">
      <alignment horizontal="left"/>
    </xf>
    <xf numFmtId="0" fontId="54" fillId="0" borderId="48" xfId="0" applyFont="1" applyFill="1" applyBorder="1" applyAlignment="1">
      <alignment horizontal="left"/>
    </xf>
    <xf numFmtId="0" fontId="106" fillId="0" borderId="0" xfId="0" applyFont="1" applyFill="1" applyBorder="1"/>
    <xf numFmtId="0" fontId="73" fillId="0" borderId="60" xfId="0" applyFont="1" applyFill="1" applyBorder="1" applyAlignment="1">
      <alignment horizontal="left"/>
    </xf>
    <xf numFmtId="0" fontId="172" fillId="0" borderId="73" xfId="0" applyFont="1" applyFill="1" applyBorder="1" applyAlignment="1">
      <alignment horizontal="left"/>
    </xf>
    <xf numFmtId="0" fontId="47" fillId="0" borderId="33" xfId="0" applyFont="1" applyFill="1" applyBorder="1" applyAlignment="1">
      <alignment horizontal="left"/>
    </xf>
    <xf numFmtId="0" fontId="79" fillId="0" borderId="67" xfId="0" applyFont="1" applyFill="1" applyBorder="1" applyAlignment="1">
      <alignment horizontal="left"/>
    </xf>
    <xf numFmtId="0" fontId="72" fillId="0" borderId="64" xfId="0" applyFont="1" applyFill="1" applyBorder="1"/>
    <xf numFmtId="168" fontId="0" fillId="0" borderId="25" xfId="0" applyNumberFormat="1" applyFill="1" applyBorder="1"/>
    <xf numFmtId="0" fontId="14" fillId="0" borderId="59" xfId="0" applyFont="1" applyFill="1" applyBorder="1" applyAlignment="1">
      <alignment horizontal="left"/>
    </xf>
    <xf numFmtId="0" fontId="79" fillId="0" borderId="63" xfId="0" applyFont="1" applyFill="1" applyBorder="1" applyAlignment="1">
      <alignment horizontal="left"/>
    </xf>
    <xf numFmtId="0" fontId="59" fillId="0" borderId="83" xfId="0" applyFont="1" applyFill="1" applyBorder="1"/>
    <xf numFmtId="0" fontId="8" fillId="0" borderId="33" xfId="0" applyFont="1" applyFill="1" applyBorder="1"/>
    <xf numFmtId="0" fontId="78" fillId="0" borderId="23" xfId="0" applyFont="1" applyFill="1" applyBorder="1" applyAlignment="1">
      <alignment horizontal="left"/>
    </xf>
    <xf numFmtId="0" fontId="174" fillId="0" borderId="57" xfId="0" applyFont="1" applyFill="1" applyBorder="1"/>
    <xf numFmtId="0" fontId="174" fillId="0" borderId="58" xfId="0" applyFont="1" applyFill="1" applyBorder="1"/>
    <xf numFmtId="0" fontId="56" fillId="0" borderId="0" xfId="0" applyFont="1" applyFill="1"/>
    <xf numFmtId="0" fontId="116" fillId="0" borderId="0" xfId="0" applyFont="1" applyFill="1"/>
    <xf numFmtId="0" fontId="112" fillId="0" borderId="2" xfId="0" applyFont="1" applyFill="1" applyBorder="1" applyAlignment="1">
      <alignment horizontal="left"/>
    </xf>
    <xf numFmtId="0" fontId="44" fillId="0" borderId="52" xfId="0" applyFont="1" applyFill="1" applyBorder="1" applyAlignment="1">
      <alignment horizontal="left"/>
    </xf>
    <xf numFmtId="0" fontId="78" fillId="0" borderId="54" xfId="0" applyFont="1" applyFill="1" applyBorder="1" applyAlignment="1">
      <alignment horizontal="left"/>
    </xf>
    <xf numFmtId="2" fontId="42" fillId="0" borderId="71" xfId="0" applyNumberFormat="1" applyFont="1" applyFill="1" applyBorder="1" applyAlignment="1">
      <alignment horizontal="left"/>
    </xf>
    <xf numFmtId="165" fontId="78" fillId="0" borderId="73" xfId="0" applyNumberFormat="1" applyFont="1" applyFill="1" applyBorder="1" applyAlignment="1">
      <alignment horizontal="left"/>
    </xf>
    <xf numFmtId="0" fontId="27" fillId="0" borderId="55" xfId="0" applyFont="1" applyFill="1" applyBorder="1" applyAlignment="1">
      <alignment horizontal="left"/>
    </xf>
    <xf numFmtId="0" fontId="14" fillId="0" borderId="58" xfId="0" applyFont="1" applyFill="1" applyBorder="1"/>
    <xf numFmtId="0" fontId="45" fillId="0" borderId="18" xfId="0" applyFont="1" applyFill="1" applyBorder="1" applyAlignment="1">
      <alignment horizontal="left"/>
    </xf>
    <xf numFmtId="0" fontId="8" fillId="0" borderId="16" xfId="0" applyFont="1" applyFill="1" applyBorder="1"/>
    <xf numFmtId="0" fontId="44" fillId="0" borderId="22" xfId="0" applyFont="1" applyFill="1" applyBorder="1"/>
    <xf numFmtId="0" fontId="73" fillId="0" borderId="24" xfId="0" applyFont="1" applyFill="1" applyBorder="1" applyAlignment="1">
      <alignment horizontal="left"/>
    </xf>
    <xf numFmtId="165" fontId="73" fillId="0" borderId="73" xfId="0" applyNumberFormat="1" applyFont="1" applyFill="1" applyBorder="1" applyAlignment="1">
      <alignment horizontal="left"/>
    </xf>
    <xf numFmtId="0" fontId="21" fillId="0" borderId="30" xfId="0" applyFont="1" applyFill="1" applyBorder="1"/>
    <xf numFmtId="0" fontId="8" fillId="0" borderId="83" xfId="0" applyFont="1" applyFill="1" applyBorder="1"/>
    <xf numFmtId="0" fontId="2" fillId="0" borderId="6" xfId="0" applyFont="1" applyFill="1" applyBorder="1"/>
    <xf numFmtId="165" fontId="21" fillId="0" borderId="75" xfId="0" applyNumberFormat="1" applyFont="1" applyFill="1" applyBorder="1" applyAlignment="1">
      <alignment horizontal="left"/>
    </xf>
    <xf numFmtId="1" fontId="21" fillId="0" borderId="59" xfId="0" applyNumberFormat="1" applyFont="1" applyFill="1" applyBorder="1" applyAlignment="1">
      <alignment horizontal="left"/>
    </xf>
    <xf numFmtId="0" fontId="16" fillId="0" borderId="32" xfId="0" applyFont="1" applyFill="1" applyBorder="1"/>
    <xf numFmtId="0" fontId="0" fillId="0" borderId="8" xfId="0" applyFill="1" applyBorder="1" applyAlignment="1">
      <alignment horizontal="center"/>
    </xf>
    <xf numFmtId="0" fontId="64" fillId="0" borderId="75" xfId="0" applyFont="1" applyFill="1" applyBorder="1"/>
    <xf numFmtId="0" fontId="73" fillId="0" borderId="23" xfId="0" applyFont="1" applyFill="1" applyBorder="1" applyAlignment="1">
      <alignment horizontal="left"/>
    </xf>
    <xf numFmtId="0" fontId="0" fillId="0" borderId="50" xfId="0" applyFont="1" applyFill="1" applyBorder="1"/>
    <xf numFmtId="0" fontId="74" fillId="0" borderId="75" xfId="0" applyFont="1" applyFill="1" applyBorder="1" applyAlignment="1">
      <alignment horizontal="left"/>
    </xf>
    <xf numFmtId="0" fontId="27" fillId="0" borderId="63" xfId="0" applyFont="1" applyFill="1" applyBorder="1" applyAlignment="1">
      <alignment horizontal="left"/>
    </xf>
    <xf numFmtId="0" fontId="46" fillId="0" borderId="33" xfId="0" applyFont="1" applyFill="1" applyBorder="1" applyAlignment="1">
      <alignment horizontal="left"/>
    </xf>
    <xf numFmtId="0" fontId="5" fillId="0" borderId="10" xfId="0" applyFont="1" applyFill="1" applyBorder="1"/>
    <xf numFmtId="0" fontId="0" fillId="0" borderId="2" xfId="0" applyFill="1" applyBorder="1"/>
    <xf numFmtId="49" fontId="14" fillId="0" borderId="51" xfId="0" applyNumberFormat="1" applyFont="1" applyFill="1" applyBorder="1" applyAlignment="1">
      <alignment horizontal="right"/>
    </xf>
    <xf numFmtId="0" fontId="7" fillId="0" borderId="71" xfId="0" applyFont="1" applyFill="1" applyBorder="1" applyAlignment="1">
      <alignment horizontal="left"/>
    </xf>
    <xf numFmtId="0" fontId="75" fillId="0" borderId="73" xfId="0" applyFont="1" applyFill="1" applyBorder="1" applyAlignment="1">
      <alignment horizontal="left"/>
    </xf>
    <xf numFmtId="1" fontId="14" fillId="0" borderId="23" xfId="0" applyNumberFormat="1" applyFont="1" applyFill="1" applyBorder="1" applyAlignment="1">
      <alignment horizontal="left"/>
    </xf>
    <xf numFmtId="0" fontId="76" fillId="0" borderId="27" xfId="0" applyFont="1" applyFill="1" applyBorder="1" applyAlignment="1">
      <alignment horizontal="left"/>
    </xf>
    <xf numFmtId="0" fontId="123" fillId="0" borderId="77" xfId="0" applyFont="1" applyFill="1" applyBorder="1" applyAlignment="1">
      <alignment horizontal="left"/>
    </xf>
    <xf numFmtId="0" fontId="0" fillId="0" borderId="70" xfId="0" applyFill="1" applyBorder="1" applyAlignment="1">
      <alignment horizontal="right"/>
    </xf>
    <xf numFmtId="0" fontId="124" fillId="0" borderId="66" xfId="0" applyFont="1" applyFill="1" applyBorder="1" applyAlignment="1">
      <alignment horizontal="center"/>
    </xf>
    <xf numFmtId="0" fontId="156" fillId="0" borderId="15" xfId="0" applyFont="1" applyFill="1" applyBorder="1"/>
    <xf numFmtId="0" fontId="68" fillId="0" borderId="5" xfId="0" applyFont="1" applyFill="1" applyBorder="1"/>
    <xf numFmtId="165" fontId="27" fillId="0" borderId="7" xfId="0" applyNumberFormat="1" applyFont="1" applyFill="1" applyBorder="1" applyAlignment="1">
      <alignment horizontal="left"/>
    </xf>
    <xf numFmtId="0" fontId="68" fillId="0" borderId="37" xfId="0" applyFont="1" applyFill="1" applyBorder="1"/>
    <xf numFmtId="164" fontId="150" fillId="0" borderId="62" xfId="0" applyNumberFormat="1" applyFont="1" applyFill="1" applyBorder="1" applyAlignment="1">
      <alignment horizontal="left"/>
    </xf>
    <xf numFmtId="0" fontId="76" fillId="0" borderId="55" xfId="0" applyFont="1" applyFill="1" applyBorder="1" applyAlignment="1">
      <alignment horizontal="left"/>
    </xf>
    <xf numFmtId="0" fontId="52" fillId="0" borderId="53" xfId="0" applyFont="1" applyFill="1" applyBorder="1" applyAlignment="1">
      <alignment horizontal="left"/>
    </xf>
    <xf numFmtId="165" fontId="2" fillId="0" borderId="71" xfId="0" applyNumberFormat="1" applyFont="1" applyFill="1" applyBorder="1" applyAlignment="1">
      <alignment horizontal="left"/>
    </xf>
    <xf numFmtId="0" fontId="150" fillId="0" borderId="53" xfId="0" applyFont="1" applyFill="1" applyBorder="1" applyAlignment="1">
      <alignment horizontal="left"/>
    </xf>
    <xf numFmtId="166" fontId="2" fillId="0" borderId="71" xfId="0" applyNumberFormat="1" applyFont="1" applyFill="1" applyBorder="1" applyAlignment="1">
      <alignment horizontal="left"/>
    </xf>
    <xf numFmtId="0" fontId="173" fillId="0" borderId="57" xfId="0" applyFont="1" applyFill="1" applyBorder="1"/>
    <xf numFmtId="2" fontId="74" fillId="0" borderId="76" xfId="0" applyNumberFormat="1" applyFont="1" applyFill="1" applyBorder="1" applyAlignment="1">
      <alignment horizontal="left"/>
    </xf>
    <xf numFmtId="0" fontId="21" fillId="0" borderId="36" xfId="0" applyFont="1" applyFill="1" applyBorder="1"/>
    <xf numFmtId="2" fontId="74" fillId="0" borderId="69" xfId="0" applyNumberFormat="1" applyFont="1" applyFill="1" applyBorder="1" applyAlignment="1">
      <alignment horizontal="left"/>
    </xf>
    <xf numFmtId="2" fontId="75" fillId="0" borderId="3" xfId="0" applyNumberFormat="1" applyFont="1" applyFill="1" applyBorder="1" applyAlignment="1">
      <alignment horizontal="left"/>
    </xf>
    <xf numFmtId="0" fontId="76" fillId="0" borderId="54" xfId="0" applyFont="1" applyFill="1" applyBorder="1" applyAlignment="1">
      <alignment horizontal="left"/>
    </xf>
    <xf numFmtId="0" fontId="14" fillId="0" borderId="5" xfId="0" applyFont="1" applyFill="1" applyBorder="1"/>
    <xf numFmtId="0" fontId="46" fillId="0" borderId="10" xfId="0" applyFont="1" applyFill="1" applyBorder="1" applyAlignment="1">
      <alignment horizontal="left"/>
    </xf>
    <xf numFmtId="0" fontId="7" fillId="0" borderId="0" xfId="0" applyFont="1" applyFill="1"/>
    <xf numFmtId="0" fontId="45" fillId="0" borderId="56" xfId="0" applyFont="1" applyFill="1" applyBorder="1" applyAlignment="1">
      <alignment horizontal="left"/>
    </xf>
    <xf numFmtId="0" fontId="49" fillId="0" borderId="27" xfId="0" applyFont="1" applyFill="1" applyBorder="1"/>
    <xf numFmtId="0" fontId="76" fillId="0" borderId="0" xfId="0" applyFont="1" applyFill="1"/>
    <xf numFmtId="0" fontId="2" fillId="0" borderId="32" xfId="0" applyFont="1" applyFill="1" applyBorder="1"/>
    <xf numFmtId="0" fontId="14" fillId="0" borderId="38" xfId="0" applyFont="1" applyFill="1" applyBorder="1" applyAlignment="1">
      <alignment horizontal="left"/>
    </xf>
    <xf numFmtId="0" fontId="16" fillId="0" borderId="53" xfId="0" applyFont="1" applyFill="1" applyBorder="1"/>
    <xf numFmtId="0" fontId="64" fillId="0" borderId="57" xfId="0" applyFont="1" applyFill="1" applyBorder="1"/>
    <xf numFmtId="0" fontId="32" fillId="0" borderId="72" xfId="0" applyFont="1" applyFill="1" applyBorder="1"/>
    <xf numFmtId="0" fontId="32" fillId="0" borderId="65" xfId="0" applyFont="1" applyFill="1" applyBorder="1"/>
    <xf numFmtId="0" fontId="21" fillId="0" borderId="44" xfId="0" applyFont="1" applyFill="1" applyBorder="1" applyAlignment="1">
      <alignment horizontal="left"/>
    </xf>
    <xf numFmtId="0" fontId="74" fillId="0" borderId="78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/>
    </xf>
    <xf numFmtId="0" fontId="59" fillId="0" borderId="41" xfId="0" applyFont="1" applyFill="1" applyBorder="1"/>
    <xf numFmtId="0" fontId="53" fillId="0" borderId="31" xfId="0" applyFont="1" applyFill="1" applyBorder="1"/>
    <xf numFmtId="0" fontId="106" fillId="0" borderId="41" xfId="0" applyFont="1" applyFill="1" applyBorder="1"/>
    <xf numFmtId="49" fontId="150" fillId="0" borderId="62" xfId="0" applyNumberFormat="1" applyFont="1" applyFill="1" applyBorder="1" applyAlignment="1">
      <alignment horizontal="left"/>
    </xf>
    <xf numFmtId="0" fontId="76" fillId="0" borderId="3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174" fillId="0" borderId="25" xfId="0" applyFont="1" applyFill="1" applyBorder="1"/>
    <xf numFmtId="0" fontId="106" fillId="0" borderId="51" xfId="0" applyFont="1" applyFill="1" applyBorder="1"/>
    <xf numFmtId="165" fontId="21" fillId="0" borderId="71" xfId="0" applyNumberFormat="1" applyFont="1" applyFill="1" applyBorder="1" applyAlignment="1">
      <alignment horizontal="left"/>
    </xf>
    <xf numFmtId="0" fontId="76" fillId="0" borderId="43" xfId="0" applyFont="1" applyFill="1" applyBorder="1" applyAlignment="1">
      <alignment horizontal="left"/>
    </xf>
    <xf numFmtId="2" fontId="74" fillId="0" borderId="67" xfId="0" applyNumberFormat="1" applyFont="1" applyFill="1" applyBorder="1" applyAlignment="1">
      <alignment horizontal="left"/>
    </xf>
    <xf numFmtId="166" fontId="2" fillId="0" borderId="75" xfId="0" applyNumberFormat="1" applyFont="1" applyFill="1" applyBorder="1" applyAlignment="1">
      <alignment horizontal="left"/>
    </xf>
    <xf numFmtId="2" fontId="21" fillId="0" borderId="71" xfId="0" applyNumberFormat="1" applyFont="1" applyFill="1" applyBorder="1" applyAlignment="1">
      <alignment horizontal="left"/>
    </xf>
    <xf numFmtId="0" fontId="49" fillId="0" borderId="48" xfId="0" applyFont="1" applyFill="1" applyBorder="1" applyAlignment="1">
      <alignment horizontal="left"/>
    </xf>
    <xf numFmtId="2" fontId="21" fillId="0" borderId="36" xfId="0" applyNumberFormat="1" applyFont="1" applyFill="1" applyBorder="1"/>
    <xf numFmtId="0" fontId="14" fillId="0" borderId="22" xfId="0" applyFont="1" applyFill="1" applyBorder="1"/>
    <xf numFmtId="0" fontId="78" fillId="0" borderId="80" xfId="0" applyFont="1" applyFill="1" applyBorder="1" applyAlignment="1">
      <alignment horizontal="left"/>
    </xf>
    <xf numFmtId="0" fontId="65" fillId="0" borderId="16" xfId="0" applyFont="1" applyFill="1" applyBorder="1"/>
    <xf numFmtId="0" fontId="45" fillId="0" borderId="16" xfId="0" applyFont="1" applyFill="1" applyBorder="1"/>
    <xf numFmtId="0" fontId="45" fillId="0" borderId="31" xfId="0" applyFont="1" applyFill="1" applyBorder="1"/>
    <xf numFmtId="0" fontId="47" fillId="0" borderId="35" xfId="0" applyFont="1" applyFill="1" applyBorder="1"/>
    <xf numFmtId="0" fontId="76" fillId="0" borderId="28" xfId="0" applyFont="1" applyFill="1" applyBorder="1"/>
    <xf numFmtId="0" fontId="21" fillId="0" borderId="6" xfId="0" applyFont="1" applyFill="1" applyBorder="1" applyAlignment="1">
      <alignment horizontal="left"/>
    </xf>
    <xf numFmtId="166" fontId="80" fillId="0" borderId="73" xfId="0" applyNumberFormat="1" applyFont="1" applyFill="1" applyBorder="1" applyAlignment="1">
      <alignment horizontal="left"/>
    </xf>
    <xf numFmtId="0" fontId="21" fillId="0" borderId="75" xfId="0" applyFont="1" applyFill="1" applyBorder="1"/>
    <xf numFmtId="0" fontId="0" fillId="0" borderId="62" xfId="0" applyFill="1" applyBorder="1"/>
    <xf numFmtId="0" fontId="106" fillId="0" borderId="72" xfId="0" applyFont="1" applyFill="1" applyBorder="1"/>
    <xf numFmtId="0" fontId="0" fillId="0" borderId="65" xfId="0" applyFill="1" applyBorder="1"/>
    <xf numFmtId="0" fontId="79" fillId="0" borderId="76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left"/>
    </xf>
    <xf numFmtId="0" fontId="168" fillId="0" borderId="3" xfId="0" applyFont="1" applyFill="1" applyBorder="1" applyAlignment="1">
      <alignment horizontal="left"/>
    </xf>
    <xf numFmtId="0" fontId="169" fillId="0" borderId="19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150" fillId="0" borderId="74" xfId="0" applyFont="1" applyFill="1" applyBorder="1" applyAlignment="1">
      <alignment horizontal="left"/>
    </xf>
    <xf numFmtId="0" fontId="68" fillId="0" borderId="64" xfId="0" applyFont="1" applyFill="1" applyBorder="1"/>
    <xf numFmtId="168" fontId="2" fillId="0" borderId="71" xfId="0" applyNumberFormat="1" applyFont="1" applyFill="1" applyBorder="1" applyAlignment="1">
      <alignment horizontal="left"/>
    </xf>
    <xf numFmtId="0" fontId="106" fillId="0" borderId="62" xfId="0" applyFont="1" applyFill="1" applyBorder="1"/>
    <xf numFmtId="0" fontId="45" fillId="0" borderId="83" xfId="0" applyFont="1" applyFill="1" applyBorder="1"/>
    <xf numFmtId="0" fontId="78" fillId="0" borderId="17" xfId="0" applyFont="1" applyFill="1" applyBorder="1" applyAlignment="1">
      <alignment horizontal="left"/>
    </xf>
    <xf numFmtId="0" fontId="64" fillId="0" borderId="31" xfId="0" applyFont="1" applyFill="1" applyBorder="1"/>
    <xf numFmtId="0" fontId="107" fillId="0" borderId="16" xfId="0" applyFont="1" applyFill="1" applyBorder="1"/>
    <xf numFmtId="0" fontId="47" fillId="0" borderId="16" xfId="0" applyFont="1" applyFill="1" applyBorder="1"/>
    <xf numFmtId="0" fontId="59" fillId="0" borderId="18" xfId="0" applyFont="1" applyFill="1" applyBorder="1"/>
    <xf numFmtId="0" fontId="164" fillId="0" borderId="53" xfId="0" applyFont="1" applyFill="1" applyBorder="1" applyAlignment="1">
      <alignment horizontal="left"/>
    </xf>
    <xf numFmtId="0" fontId="2" fillId="0" borderId="55" xfId="0" applyFont="1" applyFill="1" applyBorder="1"/>
    <xf numFmtId="0" fontId="21" fillId="0" borderId="54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left"/>
    </xf>
    <xf numFmtId="0" fontId="14" fillId="0" borderId="78" xfId="0" applyFont="1" applyFill="1" applyBorder="1" applyAlignment="1">
      <alignment horizontal="center"/>
    </xf>
    <xf numFmtId="2" fontId="78" fillId="0" borderId="7" xfId="0" applyNumberFormat="1" applyFont="1" applyFill="1" applyBorder="1" applyAlignment="1">
      <alignment horizontal="left"/>
    </xf>
    <xf numFmtId="0" fontId="74" fillId="0" borderId="59" xfId="0" applyFont="1" applyFill="1" applyBorder="1" applyAlignment="1">
      <alignment horizontal="left"/>
    </xf>
    <xf numFmtId="2" fontId="0" fillId="0" borderId="0" xfId="0" applyNumberFormat="1" applyFill="1" applyAlignment="1">
      <alignment horizontal="right"/>
    </xf>
    <xf numFmtId="0" fontId="16" fillId="0" borderId="0" xfId="0" applyFont="1" applyFill="1"/>
    <xf numFmtId="0" fontId="21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9" fillId="0" borderId="0" xfId="0" applyFont="1" applyFill="1"/>
    <xf numFmtId="0" fontId="47" fillId="0" borderId="0" xfId="0" applyFont="1" applyFill="1"/>
    <xf numFmtId="0" fontId="14" fillId="0" borderId="0" xfId="0" applyFont="1" applyFill="1" applyAlignment="1">
      <alignment horizontal="left"/>
    </xf>
    <xf numFmtId="0" fontId="78" fillId="0" borderId="0" xfId="0" applyFont="1" applyFill="1" applyAlignment="1">
      <alignment horizontal="left"/>
    </xf>
    <xf numFmtId="165" fontId="14" fillId="0" borderId="0" xfId="0" applyNumberFormat="1" applyFont="1" applyFill="1" applyAlignment="1">
      <alignment horizontal="left"/>
    </xf>
    <xf numFmtId="165" fontId="80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left"/>
    </xf>
    <xf numFmtId="2" fontId="79" fillId="0" borderId="0" xfId="0" applyNumberFormat="1" applyFont="1" applyFill="1" applyAlignment="1">
      <alignment horizontal="left"/>
    </xf>
    <xf numFmtId="0" fontId="44" fillId="0" borderId="0" xfId="0" applyFont="1" applyFill="1"/>
    <xf numFmtId="0" fontId="4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14" fillId="0" borderId="0" xfId="0" applyNumberFormat="1" applyFont="1" applyFill="1" applyAlignment="1">
      <alignment horizontal="left"/>
    </xf>
    <xf numFmtId="0" fontId="68" fillId="0" borderId="0" xfId="0" applyFont="1" applyFill="1"/>
    <xf numFmtId="0" fontId="3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97" fillId="0" borderId="0" xfId="0" applyFont="1" applyFill="1"/>
    <xf numFmtId="0" fontId="79" fillId="0" borderId="0" xfId="0" applyFont="1" applyFill="1" applyAlignment="1">
      <alignment horizontal="left"/>
    </xf>
    <xf numFmtId="0" fontId="64" fillId="0" borderId="0" xfId="0" applyFont="1" applyFill="1"/>
    <xf numFmtId="0" fontId="4" fillId="0" borderId="0" xfId="0" applyFont="1" applyFill="1"/>
    <xf numFmtId="0" fontId="69" fillId="0" borderId="0" xfId="0" applyFont="1" applyFill="1" applyAlignment="1">
      <alignment horizontal="left"/>
    </xf>
    <xf numFmtId="167" fontId="14" fillId="0" borderId="0" xfId="0" applyNumberFormat="1" applyFont="1" applyFill="1" applyAlignment="1">
      <alignment horizontal="left"/>
    </xf>
    <xf numFmtId="167" fontId="80" fillId="0" borderId="0" xfId="0" applyNumberFormat="1" applyFont="1" applyFill="1" applyAlignment="1">
      <alignment horizontal="left"/>
    </xf>
    <xf numFmtId="0" fontId="5" fillId="0" borderId="0" xfId="0" applyFont="1" applyFill="1"/>
    <xf numFmtId="2" fontId="8" fillId="0" borderId="0" xfId="0" applyNumberFormat="1" applyFont="1" applyFill="1" applyAlignment="1">
      <alignment horizontal="left"/>
    </xf>
    <xf numFmtId="2" fontId="75" fillId="0" borderId="0" xfId="0" applyNumberFormat="1" applyFont="1" applyFill="1" applyAlignment="1">
      <alignment horizontal="left"/>
    </xf>
    <xf numFmtId="167" fontId="109" fillId="0" borderId="0" xfId="0" applyNumberFormat="1" applyFont="1" applyFill="1" applyBorder="1"/>
    <xf numFmtId="2" fontId="62" fillId="0" borderId="0" xfId="0" applyNumberFormat="1" applyFont="1" applyFill="1" applyBorder="1"/>
    <xf numFmtId="2" fontId="115" fillId="0" borderId="0" xfId="0" applyNumberFormat="1" applyFont="1" applyFill="1" applyBorder="1"/>
    <xf numFmtId="166" fontId="59" fillId="0" borderId="0" xfId="0" applyNumberFormat="1" applyFont="1" applyFill="1" applyBorder="1" applyAlignment="1">
      <alignment horizontal="center"/>
    </xf>
    <xf numFmtId="167" fontId="114" fillId="0" borderId="0" xfId="0" applyNumberFormat="1" applyFont="1" applyFill="1" applyBorder="1" applyAlignment="1">
      <alignment horizontal="center"/>
    </xf>
    <xf numFmtId="167" fontId="185" fillId="0" borderId="0" xfId="0" applyNumberFormat="1" applyFont="1" applyFill="1" applyBorder="1" applyAlignment="1">
      <alignment horizontal="center"/>
    </xf>
    <xf numFmtId="2" fontId="114" fillId="0" borderId="0" xfId="0" applyNumberFormat="1" applyFont="1" applyFill="1" applyBorder="1" applyAlignment="1">
      <alignment horizontal="center"/>
    </xf>
    <xf numFmtId="166" fontId="114" fillId="0" borderId="0" xfId="0" applyNumberFormat="1" applyFont="1" applyFill="1" applyBorder="1" applyAlignment="1">
      <alignment horizontal="center"/>
    </xf>
    <xf numFmtId="1" fontId="181" fillId="0" borderId="0" xfId="0" applyNumberFormat="1" applyFont="1" applyFill="1" applyBorder="1" applyAlignment="1">
      <alignment horizontal="center"/>
    </xf>
    <xf numFmtId="1" fontId="182" fillId="0" borderId="0" xfId="0" applyNumberFormat="1" applyFont="1" applyFill="1" applyBorder="1" applyAlignment="1">
      <alignment horizontal="center"/>
    </xf>
    <xf numFmtId="0" fontId="181" fillId="0" borderId="0" xfId="0" applyFont="1" applyFill="1" applyBorder="1" applyAlignment="1">
      <alignment horizontal="center"/>
    </xf>
    <xf numFmtId="0" fontId="183" fillId="0" borderId="0" xfId="0" applyFont="1" applyFill="1" applyBorder="1"/>
    <xf numFmtId="0" fontId="184" fillId="0" borderId="0" xfId="0" applyFont="1" applyFill="1" applyBorder="1" applyAlignment="1">
      <alignment horizontal="right"/>
    </xf>
    <xf numFmtId="0" fontId="181" fillId="0" borderId="0" xfId="0" applyFont="1" applyFill="1" applyBorder="1"/>
    <xf numFmtId="1" fontId="183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8" fontId="114" fillId="0" borderId="0" xfId="0" applyNumberFormat="1" applyFont="1" applyFill="1" applyBorder="1" applyAlignment="1">
      <alignment horizontal="center"/>
    </xf>
    <xf numFmtId="166" fontId="182" fillId="0" borderId="0" xfId="0" applyNumberFormat="1" applyFont="1" applyFill="1" applyBorder="1" applyAlignment="1">
      <alignment horizontal="center"/>
    </xf>
    <xf numFmtId="2" fontId="181" fillId="0" borderId="0" xfId="0" applyNumberFormat="1" applyFont="1" applyFill="1" applyBorder="1" applyAlignment="1">
      <alignment horizontal="center"/>
    </xf>
    <xf numFmtId="2" fontId="104" fillId="0" borderId="0" xfId="0" applyNumberFormat="1" applyFont="1" applyFill="1" applyBorder="1" applyAlignment="1">
      <alignment horizontal="center"/>
    </xf>
    <xf numFmtId="2" fontId="115" fillId="0" borderId="0" xfId="0" applyNumberFormat="1" applyFont="1" applyFill="1" applyBorder="1" applyAlignment="1">
      <alignment horizontal="center"/>
    </xf>
    <xf numFmtId="167" fontId="59" fillId="0" borderId="0" xfId="0" applyNumberFormat="1" applyFont="1" applyFill="1" applyBorder="1" applyAlignment="1">
      <alignment horizontal="center"/>
    </xf>
    <xf numFmtId="166" fontId="115" fillId="0" borderId="0" xfId="0" applyNumberFormat="1" applyFont="1" applyFill="1" applyBorder="1" applyAlignment="1">
      <alignment horizontal="center"/>
    </xf>
    <xf numFmtId="167" fontId="115" fillId="0" borderId="0" xfId="0" applyNumberFormat="1" applyFont="1" applyFill="1" applyBorder="1" applyAlignment="1">
      <alignment horizontal="center"/>
    </xf>
    <xf numFmtId="168" fontId="115" fillId="0" borderId="0" xfId="0" applyNumberFormat="1" applyFont="1" applyFill="1" applyBorder="1" applyAlignment="1">
      <alignment horizontal="center"/>
    </xf>
    <xf numFmtId="0" fontId="110" fillId="0" borderId="0" xfId="0" applyFont="1" applyBorder="1"/>
    <xf numFmtId="2" fontId="182" fillId="0" borderId="0" xfId="0" applyNumberFormat="1" applyFont="1" applyFill="1" applyBorder="1" applyAlignment="1">
      <alignment horizontal="center"/>
    </xf>
    <xf numFmtId="166" fontId="181" fillId="0" borderId="0" xfId="0" applyNumberFormat="1" applyFont="1" applyFill="1" applyBorder="1" applyAlignment="1">
      <alignment horizontal="center"/>
    </xf>
    <xf numFmtId="167" fontId="186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center"/>
    </xf>
    <xf numFmtId="166" fontId="109" fillId="0" borderId="0" xfId="0" applyNumberFormat="1" applyFont="1" applyFill="1" applyBorder="1"/>
    <xf numFmtId="2" fontId="121" fillId="0" borderId="0" xfId="0" applyNumberFormat="1" applyFont="1" applyFill="1" applyBorder="1" applyAlignment="1">
      <alignment horizontal="center"/>
    </xf>
    <xf numFmtId="0" fontId="182" fillId="0" borderId="0" xfId="0" applyFont="1" applyFill="1" applyBorder="1" applyAlignment="1">
      <alignment horizontal="center"/>
    </xf>
    <xf numFmtId="168" fontId="109" fillId="0" borderId="0" xfId="0" applyNumberFormat="1" applyFont="1" applyFill="1" applyBorder="1"/>
    <xf numFmtId="0" fontId="1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" fillId="11" borderId="0" xfId="0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21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te" xfId="16"/>
    <cellStyle name="Result" xfId="17"/>
    <cellStyle name="Status" xfId="18"/>
    <cellStyle name="Text" xfId="19"/>
    <cellStyle name="Warning" xfId="20"/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39"/>
  <sheetViews>
    <sheetView topLeftCell="A55" workbookViewId="0">
      <selection activeCell="AB82" sqref="AB82:AB83"/>
    </sheetView>
  </sheetViews>
  <sheetFormatPr defaultRowHeight="15"/>
  <cols>
    <col min="1" max="1" width="0.5703125" customWidth="1"/>
    <col min="2" max="2" width="5.5703125" customWidth="1"/>
    <col min="3" max="3" width="24" customWidth="1"/>
    <col min="4" max="4" width="5.7109375" style="1" customWidth="1"/>
    <col min="5" max="5" width="5.140625" style="1" customWidth="1"/>
    <col min="6" max="6" width="4.85546875" style="1" customWidth="1"/>
    <col min="7" max="7" width="5.5703125" style="1" customWidth="1"/>
    <col min="8" max="8" width="7.140625" style="1" customWidth="1"/>
    <col min="9" max="9" width="4.5703125" style="1" customWidth="1"/>
    <col min="10" max="10" width="4.85546875" style="1" customWidth="1"/>
    <col min="11" max="11" width="5" style="1" customWidth="1"/>
    <col min="12" max="12" width="4.85546875" style="1" customWidth="1"/>
    <col min="13" max="13" width="4.42578125" style="1" customWidth="1"/>
    <col min="14" max="14" width="4.28515625" style="1" customWidth="1"/>
    <col min="15" max="15" width="4.42578125" style="1" customWidth="1"/>
    <col min="16" max="16" width="4.85546875" style="1" customWidth="1"/>
    <col min="17" max="17" width="4" customWidth="1"/>
    <col min="18" max="18" width="3.85546875" customWidth="1"/>
    <col min="19" max="19" width="6.85546875" customWidth="1"/>
    <col min="20" max="20" width="7.42578125" customWidth="1"/>
    <col min="21" max="21" width="6.140625" customWidth="1"/>
    <col min="22" max="22" width="6" customWidth="1"/>
    <col min="23" max="23" width="6.28515625" customWidth="1"/>
    <col min="24" max="24" width="5.85546875" customWidth="1"/>
    <col min="25" max="25" width="5.7109375" customWidth="1"/>
    <col min="26" max="26" width="5.28515625" customWidth="1"/>
    <col min="27" max="27" width="7.28515625" customWidth="1"/>
    <col min="31" max="31" width="7.85546875" customWidth="1"/>
    <col min="32" max="32" width="4.85546875" customWidth="1"/>
    <col min="33" max="33" width="5.85546875" customWidth="1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K2" s="5"/>
      <c r="L2" s="5"/>
      <c r="M2" s="5"/>
      <c r="N2" s="5"/>
      <c r="O2" s="5"/>
      <c r="U2" s="2"/>
      <c r="V2" s="2"/>
      <c r="W2" s="2"/>
      <c r="X2" s="9"/>
      <c r="Y2" s="7"/>
      <c r="Z2" s="11"/>
      <c r="AA2" s="8"/>
      <c r="AB2" s="3"/>
      <c r="AD2" s="2"/>
      <c r="AE2" s="2"/>
      <c r="AF2" s="2"/>
      <c r="AG2" s="9"/>
      <c r="AH2" s="9"/>
      <c r="AI2" s="1"/>
      <c r="AJ2" s="2"/>
      <c r="AK2" s="2"/>
      <c r="AL2" s="2"/>
      <c r="AM2" s="9"/>
      <c r="AN2" s="9"/>
      <c r="AO2" s="2"/>
      <c r="AP2" s="2"/>
      <c r="AQ2" s="2"/>
      <c r="AR2" s="9"/>
      <c r="AS2" s="10"/>
      <c r="AT2" s="1"/>
    </row>
    <row r="3" spans="2:59" ht="12.75" customHeight="1">
      <c r="K3" s="3"/>
      <c r="L3" s="11"/>
      <c r="M3" s="11"/>
      <c r="N3" s="11"/>
      <c r="O3" s="3"/>
      <c r="P3" s="312"/>
      <c r="V3" s="1"/>
      <c r="W3" s="1"/>
      <c r="Z3" s="3"/>
      <c r="AA3" s="3"/>
      <c r="AB3" s="3"/>
      <c r="AD3" s="12"/>
      <c r="AE3" s="1"/>
      <c r="AG3" s="1"/>
      <c r="AH3" s="1"/>
      <c r="AI3" s="1"/>
      <c r="AJ3" s="2"/>
      <c r="AK3" s="2"/>
      <c r="AL3" s="2"/>
      <c r="AM3" s="9"/>
      <c r="AN3" s="2"/>
      <c r="AO3" s="12"/>
      <c r="AP3" s="1"/>
      <c r="AR3" s="1"/>
      <c r="AS3" s="1"/>
      <c r="AT3" s="1"/>
    </row>
    <row r="4" spans="2:59">
      <c r="K4" s="5"/>
      <c r="L4" s="11"/>
      <c r="M4" s="11"/>
      <c r="N4" s="11"/>
      <c r="O4" s="11"/>
      <c r="P4" s="312"/>
      <c r="S4" s="11"/>
      <c r="T4" s="5"/>
      <c r="U4" s="5"/>
      <c r="V4" s="11"/>
      <c r="W4" s="5"/>
      <c r="X4" s="11"/>
      <c r="Y4" s="11"/>
      <c r="Z4" s="10"/>
      <c r="AA4" s="11"/>
      <c r="AB4" s="3"/>
      <c r="AD4" s="12"/>
      <c r="AE4" s="1"/>
      <c r="AG4" s="1"/>
      <c r="AH4" s="1"/>
      <c r="AI4" s="1"/>
      <c r="AJ4" s="3"/>
      <c r="AK4" s="11"/>
      <c r="AL4" s="3"/>
      <c r="AM4" s="10"/>
      <c r="AN4" s="3"/>
      <c r="AO4" s="12"/>
      <c r="AP4" s="1"/>
      <c r="AR4" s="1"/>
      <c r="AS4" s="1"/>
      <c r="AT4" s="1"/>
    </row>
    <row r="5" spans="2:59">
      <c r="K5" s="11"/>
      <c r="L5" s="5"/>
      <c r="M5" s="11"/>
      <c r="N5" s="5"/>
      <c r="O5" s="11"/>
      <c r="P5"/>
      <c r="S5" s="11"/>
      <c r="T5" s="96"/>
      <c r="U5" s="11"/>
      <c r="V5" s="11"/>
      <c r="W5" s="5"/>
      <c r="X5" s="11"/>
      <c r="Y5" s="11"/>
      <c r="Z5" s="11"/>
      <c r="AA5" s="3"/>
      <c r="AB5" s="11"/>
      <c r="AC5" s="1"/>
      <c r="AD5" s="2"/>
      <c r="AE5" s="1"/>
      <c r="AF5" s="1"/>
      <c r="AG5" s="1"/>
      <c r="AH5" s="1"/>
      <c r="AI5" s="1"/>
      <c r="AK5" s="1"/>
      <c r="AN5" s="13"/>
      <c r="AO5" s="2"/>
      <c r="AP5" s="1"/>
      <c r="AQ5" s="1"/>
      <c r="AR5" s="1"/>
      <c r="AS5" s="1"/>
      <c r="AT5" s="1"/>
    </row>
    <row r="6" spans="2:59" ht="15.75">
      <c r="F6"/>
      <c r="G6" s="2" t="s">
        <v>155</v>
      </c>
      <c r="J6"/>
      <c r="K6"/>
      <c r="M6"/>
      <c r="O6"/>
      <c r="P6"/>
      <c r="R6" s="11"/>
      <c r="S6" s="11"/>
      <c r="T6" s="96"/>
      <c r="U6" s="11"/>
      <c r="V6" s="11"/>
      <c r="W6" s="5"/>
      <c r="X6" s="11"/>
      <c r="Y6" s="11"/>
      <c r="Z6" s="15"/>
      <c r="AA6" s="7"/>
      <c r="AB6" s="14"/>
      <c r="AC6" s="1"/>
      <c r="AD6" s="1"/>
      <c r="AE6" s="1"/>
      <c r="AF6" s="1"/>
      <c r="AG6" s="1"/>
      <c r="AH6" s="1"/>
      <c r="AI6" s="1"/>
      <c r="AK6" s="16"/>
      <c r="AL6" s="11"/>
      <c r="AM6" s="11"/>
      <c r="AN6" s="11"/>
      <c r="AO6" s="7"/>
      <c r="AP6" s="14"/>
      <c r="AQ6" s="14"/>
      <c r="AR6" s="14"/>
      <c r="AS6" s="14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>
      <c r="F7" s="1" t="s">
        <v>156</v>
      </c>
      <c r="G7"/>
      <c r="J7"/>
      <c r="K7"/>
      <c r="M7"/>
      <c r="O7"/>
      <c r="P7"/>
      <c r="R7" s="11"/>
      <c r="S7" s="11"/>
      <c r="T7" s="96"/>
      <c r="U7" s="11"/>
      <c r="V7" s="11"/>
      <c r="W7" s="5"/>
      <c r="X7" s="991"/>
      <c r="Y7" s="11"/>
      <c r="Z7" s="15"/>
      <c r="AA7" s="7"/>
      <c r="AB7" s="14"/>
      <c r="AC7" s="1"/>
      <c r="AD7" s="3"/>
      <c r="AE7" s="11"/>
      <c r="AF7" s="3"/>
      <c r="AG7" s="1"/>
      <c r="AK7" s="18"/>
      <c r="AL7" s="11"/>
      <c r="AM7" s="11"/>
      <c r="AN7" s="11"/>
      <c r="AO7" s="3"/>
      <c r="AP7" s="11"/>
      <c r="AQ7" s="5"/>
      <c r="AR7" s="2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>
      <c r="F8"/>
      <c r="G8"/>
      <c r="H8"/>
      <c r="I8"/>
      <c r="J8"/>
      <c r="K8" s="12"/>
      <c r="M8"/>
      <c r="O8"/>
      <c r="P8"/>
      <c r="R8" s="11"/>
      <c r="S8" s="11"/>
      <c r="T8" s="96"/>
      <c r="U8" s="11"/>
      <c r="V8" s="991"/>
      <c r="W8" s="5"/>
      <c r="X8" s="11"/>
      <c r="Y8" s="11"/>
      <c r="Z8" s="15"/>
      <c r="AA8" s="7"/>
      <c r="AB8" s="14"/>
      <c r="AC8" s="3"/>
      <c r="AD8" s="3"/>
      <c r="AE8" s="4"/>
      <c r="AF8" s="10"/>
      <c r="AG8" s="19"/>
      <c r="AK8" s="18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>
      <c r="F9"/>
      <c r="G9"/>
      <c r="I9" s="12"/>
      <c r="K9" s="2"/>
      <c r="L9" s="159"/>
      <c r="M9"/>
      <c r="N9" s="159"/>
      <c r="O9"/>
      <c r="P9"/>
      <c r="R9" s="11"/>
      <c r="S9" s="11"/>
      <c r="T9" s="5"/>
      <c r="U9" s="5"/>
      <c r="V9" s="5"/>
      <c r="W9" s="5"/>
      <c r="X9" s="5"/>
      <c r="Y9" s="5"/>
      <c r="Z9" s="14"/>
      <c r="AA9" s="14"/>
      <c r="AB9" s="14"/>
      <c r="AC9" s="11"/>
      <c r="AD9" s="2"/>
      <c r="AE9" s="2"/>
      <c r="AF9" s="2"/>
      <c r="AG9" s="9"/>
      <c r="AK9" s="3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>
      <c r="F10"/>
      <c r="G10"/>
      <c r="H10"/>
      <c r="I10"/>
      <c r="J10"/>
      <c r="K10"/>
      <c r="L10"/>
      <c r="M10"/>
      <c r="O10"/>
      <c r="P10"/>
      <c r="R10" s="11"/>
      <c r="S10" s="11"/>
      <c r="T10" s="5"/>
      <c r="U10" s="5"/>
      <c r="V10" s="11"/>
      <c r="W10" s="5"/>
      <c r="X10" s="11"/>
      <c r="Y10" s="11"/>
      <c r="Z10" s="11"/>
      <c r="AA10" s="24"/>
      <c r="AB10" s="11"/>
      <c r="AC10" s="21"/>
      <c r="AD10" s="12"/>
      <c r="AE10" s="1"/>
      <c r="AG10" s="1"/>
      <c r="AK10" s="3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>
      <c r="I11" s="2"/>
      <c r="J11" s="2"/>
      <c r="K11"/>
      <c r="L11"/>
      <c r="N11"/>
      <c r="O11" s="313"/>
      <c r="R11" s="11"/>
      <c r="S11" s="97"/>
      <c r="T11" s="5"/>
      <c r="U11" s="5"/>
      <c r="V11" s="5"/>
      <c r="W11" s="11"/>
      <c r="X11" s="11"/>
      <c r="Y11" s="11"/>
      <c r="Z11" s="11"/>
      <c r="AA11" s="27"/>
      <c r="AB11" s="3"/>
      <c r="AC11" s="3"/>
      <c r="AD11" s="12"/>
      <c r="AE11" s="1"/>
      <c r="AG11" s="1"/>
      <c r="AK11" s="3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>
      <c r="F12"/>
      <c r="G12"/>
      <c r="H12"/>
      <c r="I12" s="2"/>
      <c r="J12" s="2"/>
      <c r="K12" s="2"/>
      <c r="L12" s="2"/>
      <c r="M12"/>
      <c r="N12"/>
      <c r="O12"/>
      <c r="P12"/>
      <c r="R12" s="11"/>
      <c r="S12" s="124"/>
      <c r="T12" s="11"/>
      <c r="U12" s="669"/>
      <c r="V12" s="5"/>
      <c r="W12" s="11"/>
      <c r="X12" s="11"/>
      <c r="Y12" s="11"/>
      <c r="Z12" s="11"/>
      <c r="AA12" s="11"/>
      <c r="AB12" s="3"/>
      <c r="AC12" s="3"/>
      <c r="AD12" s="2"/>
      <c r="AE12" s="1"/>
      <c r="AF12" s="1"/>
      <c r="AG12" s="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>
      <c r="I13"/>
      <c r="J13"/>
      <c r="K13" s="2"/>
      <c r="L13" s="2"/>
      <c r="M13" s="159"/>
      <c r="N13" s="9"/>
      <c r="O13"/>
      <c r="P13"/>
      <c r="R13" s="11"/>
      <c r="S13" s="124"/>
      <c r="T13" s="110"/>
      <c r="U13" s="109"/>
      <c r="V13" s="11"/>
      <c r="W13" s="11"/>
      <c r="X13" s="11"/>
      <c r="Y13" s="3"/>
      <c r="Z13" s="11"/>
      <c r="AA13" s="20"/>
      <c r="AB13" s="3"/>
      <c r="AC13" s="3"/>
      <c r="AD13" s="14"/>
      <c r="AE13" s="14"/>
      <c r="AF13" s="14"/>
      <c r="AG13" s="14"/>
      <c r="AK13" s="20"/>
      <c r="AL13" s="11"/>
      <c r="AM13" s="11"/>
      <c r="AN13" s="30"/>
      <c r="AO13" s="27"/>
      <c r="AP13" s="3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 ht="15.75">
      <c r="F14" s="17"/>
      <c r="G14" s="17"/>
      <c r="H14" s="17"/>
      <c r="I14" t="s">
        <v>175</v>
      </c>
      <c r="K14"/>
      <c r="L14"/>
      <c r="M14"/>
      <c r="N14" s="26"/>
      <c r="O14" s="313"/>
      <c r="P14" s="26"/>
      <c r="Q14" s="26"/>
      <c r="R14" s="11"/>
      <c r="S14" s="124"/>
      <c r="T14" s="110"/>
      <c r="U14" s="109"/>
      <c r="V14" s="11"/>
      <c r="W14" s="11"/>
      <c r="X14" s="11"/>
      <c r="Y14" s="3"/>
      <c r="Z14" s="11"/>
      <c r="AA14" s="20"/>
      <c r="AB14" s="3"/>
      <c r="AC14" s="5"/>
      <c r="AD14" s="3"/>
      <c r="AE14" s="11"/>
      <c r="AF14" s="5"/>
      <c r="AG14" s="2"/>
      <c r="AH14" s="129"/>
      <c r="AI14" s="115"/>
      <c r="AJ14" s="123"/>
      <c r="AK14" s="20"/>
      <c r="AL14" s="11"/>
      <c r="AM14" s="30"/>
      <c r="AN14" s="19"/>
      <c r="AO14" s="19"/>
      <c r="AP14" s="3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8.75" customHeight="1">
      <c r="D15"/>
      <c r="E15"/>
      <c r="F15"/>
      <c r="G15" s="314"/>
      <c r="H15" s="314"/>
      <c r="I15" s="314"/>
      <c r="J15" s="314"/>
      <c r="K15"/>
      <c r="N15" s="314"/>
      <c r="O15" s="314"/>
      <c r="P15" s="314"/>
      <c r="Q15" s="314"/>
      <c r="R15" s="39"/>
      <c r="S15" s="11"/>
      <c r="T15" s="183"/>
      <c r="U15" s="11"/>
      <c r="V15" s="11"/>
      <c r="W15" s="11"/>
      <c r="X15" s="11"/>
      <c r="Y15" s="11"/>
      <c r="Z15" s="11"/>
      <c r="AA15" s="20"/>
      <c r="AB15" s="11"/>
      <c r="AC15" s="5"/>
      <c r="AD15" s="5"/>
      <c r="AE15" s="5"/>
      <c r="AF15" s="5"/>
      <c r="AG15" s="5"/>
      <c r="AH15" s="124"/>
      <c r="AI15" s="110"/>
      <c r="AJ15" s="109"/>
      <c r="AK15" s="20"/>
      <c r="AL15" s="11"/>
      <c r="AM15" s="19"/>
      <c r="AN15" s="19"/>
      <c r="AO15" s="19"/>
      <c r="AP15" s="3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6.5" customHeight="1">
      <c r="B16" s="86"/>
      <c r="C16" s="899"/>
      <c r="D16"/>
      <c r="E16"/>
      <c r="F16"/>
      <c r="G16"/>
      <c r="H16"/>
      <c r="I16"/>
      <c r="J16" s="313"/>
      <c r="K16"/>
      <c r="N16" s="852"/>
      <c r="O16" s="315"/>
      <c r="P16" s="316"/>
      <c r="Q16" s="315"/>
      <c r="R16" s="41"/>
      <c r="S16" s="168"/>
      <c r="T16" s="136"/>
      <c r="U16" s="194"/>
      <c r="V16" s="3"/>
      <c r="W16" s="4"/>
      <c r="X16" s="4"/>
      <c r="Y16" s="10"/>
      <c r="Z16" s="11"/>
      <c r="AA16" s="14"/>
      <c r="AB16" s="11"/>
      <c r="AC16" s="5"/>
      <c r="AD16" s="5"/>
      <c r="AE16" s="5"/>
      <c r="AF16" s="5"/>
      <c r="AG16" s="5"/>
      <c r="AH16" s="125"/>
      <c r="AI16" s="126"/>
      <c r="AJ16" s="109"/>
      <c r="AK16" s="14"/>
      <c r="AL16" s="11"/>
      <c r="AM16" s="19"/>
      <c r="AN16" s="19"/>
      <c r="AO16" s="19"/>
      <c r="AP16" s="3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>
      <c r="B17" s="86"/>
      <c r="C17" s="159"/>
      <c r="D17" s="2"/>
      <c r="E17" s="314"/>
      <c r="F17" s="6"/>
      <c r="G17" s="6"/>
      <c r="H17" s="9"/>
      <c r="I17"/>
      <c r="J17" s="159"/>
      <c r="K17"/>
      <c r="L17" s="2"/>
      <c r="M17"/>
      <c r="N17" s="905"/>
      <c r="O17" s="9"/>
      <c r="P17" s="318"/>
      <c r="Q17" s="9"/>
      <c r="R17" s="41"/>
      <c r="S17" s="115"/>
      <c r="T17" s="187"/>
      <c r="U17" s="115"/>
      <c r="V17" s="3"/>
      <c r="W17" s="10"/>
      <c r="X17" s="10"/>
      <c r="Y17" s="10"/>
      <c r="Z17" s="11"/>
      <c r="AA17" s="14"/>
      <c r="AB17" s="11"/>
      <c r="AC17" s="3"/>
      <c r="AD17" s="11"/>
      <c r="AE17" s="3"/>
      <c r="AF17" s="10"/>
      <c r="AG17" s="10"/>
      <c r="AH17" s="127"/>
      <c r="AI17" s="126"/>
      <c r="AJ17" s="115"/>
      <c r="AK17" s="14"/>
      <c r="AL17" s="11"/>
      <c r="AM17" s="19"/>
      <c r="AN17" s="7"/>
      <c r="AO17" s="7"/>
      <c r="AP17" s="3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>
      <c r="B18" s="86"/>
      <c r="C18" s="899" t="s">
        <v>332</v>
      </c>
      <c r="D18"/>
      <c r="E18"/>
      <c r="F18"/>
      <c r="G18"/>
      <c r="H18"/>
      <c r="I18"/>
      <c r="J18" s="313"/>
      <c r="K18"/>
      <c r="N18" s="852"/>
      <c r="O18" s="315"/>
      <c r="P18" s="316"/>
      <c r="Q18" s="315"/>
      <c r="R18" s="41"/>
      <c r="S18" s="134"/>
      <c r="T18" s="110"/>
      <c r="U18" s="114"/>
      <c r="V18" s="3"/>
      <c r="W18" s="4"/>
      <c r="X18" s="10"/>
      <c r="Y18" s="3"/>
      <c r="Z18" s="11"/>
      <c r="AA18" s="11"/>
      <c r="AB18" s="11"/>
      <c r="AH18" s="126"/>
      <c r="AI18" s="110"/>
      <c r="AJ18" s="109"/>
      <c r="AK18" s="14"/>
      <c r="AL18" s="11"/>
      <c r="AM18" s="7"/>
      <c r="AN18" s="19"/>
      <c r="AO18" s="19"/>
      <c r="AP18" s="31"/>
      <c r="AQ18" s="11"/>
      <c r="AR18" s="15"/>
      <c r="AS18" s="7"/>
      <c r="AT18" s="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2:60" ht="15.75" customHeight="1">
      <c r="B19" s="86"/>
      <c r="C19" s="159"/>
      <c r="D19" s="2"/>
      <c r="E19" s="314"/>
      <c r="F19" s="6"/>
      <c r="G19" s="6"/>
      <c r="H19" s="9"/>
      <c r="I19"/>
      <c r="J19" s="159"/>
      <c r="K19"/>
      <c r="L19" s="2"/>
      <c r="M19"/>
      <c r="N19" s="905"/>
      <c r="O19" s="9"/>
      <c r="P19" s="318"/>
      <c r="Q19" s="9"/>
      <c r="R19" s="41"/>
      <c r="S19" s="124"/>
      <c r="T19" s="110"/>
      <c r="U19" s="124"/>
      <c r="V19" s="3"/>
      <c r="W19" s="10"/>
      <c r="X19" s="10"/>
      <c r="Y19" s="3"/>
      <c r="Z19" s="11"/>
      <c r="AA19" s="11"/>
      <c r="AB19" s="11"/>
      <c r="AH19" s="127"/>
      <c r="AI19" s="110"/>
      <c r="AJ19" s="109"/>
      <c r="AK19" s="14"/>
      <c r="AL19" s="11"/>
      <c r="AM19" s="19"/>
      <c r="AN19" s="19"/>
      <c r="AO19" s="19"/>
      <c r="AP19" s="3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B20" s="86"/>
      <c r="C20" s="317"/>
      <c r="D20" s="2"/>
      <c r="E20" s="2"/>
      <c r="F20" s="9"/>
      <c r="G20"/>
      <c r="H20" s="9"/>
      <c r="I20"/>
      <c r="J20" s="159"/>
      <c r="K20" s="313"/>
      <c r="L20" s="313"/>
      <c r="M20" s="906"/>
      <c r="N20" s="319"/>
      <c r="O20" s="319"/>
      <c r="P20" s="319"/>
      <c r="Q20" s="319"/>
      <c r="R20" s="41"/>
      <c r="S20" s="134"/>
      <c r="T20" s="122"/>
      <c r="U20" s="114"/>
      <c r="V20" s="22"/>
      <c r="W20" s="23"/>
      <c r="X20" s="14"/>
      <c r="Y20" s="11"/>
      <c r="Z20" s="11"/>
      <c r="AA20" s="11"/>
      <c r="AB20" s="11"/>
      <c r="AH20" s="127"/>
      <c r="AI20" s="110"/>
      <c r="AJ20" s="109"/>
      <c r="AK20" s="14"/>
      <c r="AL20" s="11"/>
      <c r="AM20" s="19"/>
      <c r="AN20" s="19"/>
      <c r="AO20" s="19"/>
      <c r="AP20" s="31"/>
      <c r="AQ20" s="11"/>
      <c r="AR20" s="15"/>
      <c r="AS20" s="7"/>
      <c r="AT20" s="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2:60" ht="20.25" customHeight="1">
      <c r="B21" s="86"/>
      <c r="C21" s="12" t="s">
        <v>243</v>
      </c>
      <c r="F21" s="314"/>
      <c r="H21"/>
      <c r="I21" s="26"/>
      <c r="J21" s="26"/>
      <c r="K21" s="314"/>
      <c r="L21" s="314"/>
      <c r="M21" s="314"/>
      <c r="N21"/>
      <c r="O21"/>
      <c r="P21"/>
      <c r="R21" s="30"/>
      <c r="S21" s="124"/>
      <c r="T21" s="110"/>
      <c r="U21" s="109"/>
      <c r="V21" s="170"/>
      <c r="W21" s="169"/>
      <c r="X21" s="169"/>
      <c r="Y21" s="655"/>
      <c r="Z21" s="115"/>
      <c r="AA21" s="115"/>
      <c r="AB21" s="170"/>
      <c r="AC21" s="170"/>
      <c r="AD21" s="170"/>
      <c r="AE21" s="169"/>
      <c r="AF21" s="169"/>
      <c r="AG21" s="130"/>
      <c r="AH21" s="115"/>
      <c r="AI21" s="123"/>
      <c r="AJ21" s="115"/>
      <c r="AK21" s="109"/>
      <c r="AL21" s="115"/>
      <c r="AM21" s="135"/>
      <c r="AN21" s="291"/>
      <c r="AO21" s="135"/>
      <c r="AP21" s="40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</row>
    <row r="22" spans="2:60" ht="15.75" customHeight="1">
      <c r="B22" s="86"/>
      <c r="C22" s="899" t="s">
        <v>831</v>
      </c>
      <c r="D22"/>
      <c r="E22" s="317"/>
      <c r="F22"/>
      <c r="G22" s="314"/>
      <c r="H22" s="314"/>
      <c r="I22" s="314"/>
      <c r="J22" s="314"/>
      <c r="N22"/>
      <c r="O22" s="320"/>
      <c r="Q22" s="1"/>
      <c r="R22" s="41"/>
      <c r="S22" s="124"/>
      <c r="T22" s="110"/>
      <c r="U22" s="109"/>
      <c r="V22" s="115"/>
      <c r="W22" s="115"/>
      <c r="X22" s="655"/>
      <c r="Y22" s="655"/>
      <c r="Z22" s="115"/>
      <c r="AA22" s="115"/>
      <c r="AB22" s="170"/>
      <c r="AC22" s="170"/>
      <c r="AD22" s="170"/>
      <c r="AE22" s="655"/>
      <c r="AF22" s="655"/>
      <c r="AG22" s="130"/>
      <c r="AH22" s="129"/>
      <c r="AI22" s="115"/>
      <c r="AJ22" s="115"/>
      <c r="AK22" s="109"/>
      <c r="AL22" s="115"/>
      <c r="AM22" s="291"/>
      <c r="AN22" s="135"/>
      <c r="AO22" s="135"/>
      <c r="AP22" s="40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</row>
    <row r="23" spans="2:60" ht="13.5" customHeight="1">
      <c r="C23" s="13" t="s">
        <v>330</v>
      </c>
      <c r="D23" s="159"/>
      <c r="E23" s="2"/>
      <c r="F23" s="6"/>
      <c r="G23" s="6"/>
      <c r="H23" s="108"/>
      <c r="J23" s="158"/>
      <c r="K23" s="12"/>
      <c r="M23"/>
      <c r="N23" s="907"/>
      <c r="O23" s="908"/>
      <c r="P23" s="322"/>
      <c r="Q23" s="1"/>
      <c r="R23" s="124"/>
      <c r="S23" s="124"/>
      <c r="T23" s="110"/>
      <c r="U23" s="109"/>
      <c r="V23" s="115"/>
      <c r="W23" s="115"/>
      <c r="X23" s="655"/>
      <c r="Y23" s="170"/>
      <c r="Z23" s="115"/>
      <c r="AA23" s="115"/>
      <c r="AB23" s="144"/>
      <c r="AC23" s="130"/>
      <c r="AD23" s="115"/>
      <c r="AE23" s="130"/>
      <c r="AF23" s="130"/>
      <c r="AG23" s="130"/>
      <c r="AH23" s="128"/>
      <c r="AI23" s="110"/>
      <c r="AJ23" s="109"/>
      <c r="AK23" s="215"/>
      <c r="AL23" s="115"/>
      <c r="AM23" s="135"/>
      <c r="AN23" s="135"/>
      <c r="AO23" s="135"/>
      <c r="AP23" s="40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</row>
    <row r="24" spans="2:60" ht="13.5" customHeight="1">
      <c r="B24" s="321"/>
      <c r="C24" s="86"/>
      <c r="E24"/>
      <c r="F24"/>
      <c r="G24" s="9"/>
      <c r="H24" s="9"/>
      <c r="I24"/>
      <c r="J24" s="158"/>
      <c r="K24"/>
      <c r="L24"/>
      <c r="M24"/>
      <c r="N24" s="71"/>
      <c r="O24" s="86"/>
      <c r="P24" s="324"/>
      <c r="Q24" s="1"/>
      <c r="R24" s="115"/>
      <c r="S24" s="115"/>
      <c r="T24" s="187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30"/>
      <c r="AF24" s="130"/>
      <c r="AG24" s="130"/>
      <c r="AH24" s="124"/>
      <c r="AI24" s="110"/>
      <c r="AJ24" s="109"/>
      <c r="AK24" s="215"/>
      <c r="AL24" s="115"/>
      <c r="AM24" s="291"/>
      <c r="AN24" s="135"/>
      <c r="AO24" s="135"/>
      <c r="AP24" s="40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</row>
    <row r="25" spans="2:60" ht="12.75" customHeight="1">
      <c r="B25" s="323"/>
      <c r="C25" s="444" t="s">
        <v>331</v>
      </c>
      <c r="K25"/>
      <c r="L25"/>
      <c r="N25" s="317"/>
      <c r="O25" s="86"/>
      <c r="P25" s="317"/>
      <c r="Q25" s="1"/>
      <c r="R25" s="115"/>
      <c r="S25" s="126"/>
      <c r="T25" s="110"/>
      <c r="U25" s="109"/>
      <c r="V25" s="115"/>
      <c r="W25" s="115"/>
      <c r="X25" s="115"/>
      <c r="Y25" s="115"/>
      <c r="Z25" s="115"/>
      <c r="AA25" s="115"/>
      <c r="AB25" s="115"/>
      <c r="AC25" s="115"/>
      <c r="AD25" s="130"/>
      <c r="AE25" s="130"/>
      <c r="AF25" s="130"/>
      <c r="AG25" s="130"/>
      <c r="AH25" s="124"/>
      <c r="AI25" s="110"/>
      <c r="AJ25" s="109"/>
      <c r="AK25" s="109"/>
      <c r="AL25" s="115"/>
      <c r="AM25" s="135"/>
      <c r="AN25" s="135"/>
      <c r="AO25" s="135"/>
      <c r="AP25" s="405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15"/>
      <c r="BD25" s="115"/>
      <c r="BE25" s="115"/>
      <c r="BF25" s="115"/>
      <c r="BG25" s="115"/>
    </row>
    <row r="26" spans="2:60" ht="13.5" customHeight="1">
      <c r="B26" s="325"/>
      <c r="K26"/>
      <c r="L26"/>
      <c r="M26"/>
      <c r="N26"/>
      <c r="O26"/>
      <c r="P26"/>
      <c r="Q26" s="1605"/>
      <c r="R26" s="115"/>
      <c r="S26" s="186"/>
      <c r="T26" s="233"/>
      <c r="U26" s="114"/>
      <c r="V26" s="115"/>
      <c r="W26" s="115"/>
      <c r="X26" s="115"/>
      <c r="Y26" s="115"/>
      <c r="Z26" s="115"/>
      <c r="AA26" s="115"/>
      <c r="AB26" s="115"/>
      <c r="AC26" s="115"/>
      <c r="AD26" s="115"/>
      <c r="AE26" s="130"/>
      <c r="AF26" s="115"/>
      <c r="AG26" s="115"/>
      <c r="AH26" s="124"/>
      <c r="AI26" s="110"/>
      <c r="AJ26" s="114"/>
      <c r="AK26" s="109"/>
      <c r="AL26" s="115"/>
      <c r="AM26" s="135"/>
      <c r="AN26" s="135"/>
      <c r="AO26" s="135"/>
      <c r="AP26" s="40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</row>
    <row r="27" spans="2:60" ht="15.75" customHeight="1">
      <c r="C27" s="25" t="s">
        <v>177</v>
      </c>
      <c r="E27"/>
      <c r="G27" s="9"/>
      <c r="H27" s="2"/>
      <c r="I27"/>
      <c r="J27" s="158"/>
      <c r="K27" s="327"/>
      <c r="L27" s="327"/>
      <c r="M27" s="327"/>
      <c r="O27" s="86"/>
      <c r="P27" s="159"/>
      <c r="Q27" s="159"/>
      <c r="R27" s="115"/>
      <c r="S27" s="161"/>
      <c r="T27" s="110"/>
      <c r="U27" s="109"/>
      <c r="V27" s="115"/>
      <c r="W27" s="115"/>
      <c r="X27" s="115"/>
      <c r="Y27" s="124"/>
      <c r="Z27" s="109"/>
      <c r="AA27" s="107"/>
      <c r="AB27" s="125"/>
      <c r="AC27" s="125"/>
      <c r="AD27" s="125"/>
      <c r="AE27" s="190"/>
      <c r="AF27" s="125"/>
      <c r="AG27" s="125"/>
      <c r="AH27" s="125"/>
      <c r="AI27" s="125"/>
      <c r="AJ27" s="125"/>
      <c r="AK27" s="125"/>
      <c r="AL27" s="125"/>
      <c r="AM27" s="125"/>
      <c r="AN27" s="109"/>
      <c r="AO27" s="109"/>
      <c r="AP27" s="405"/>
      <c r="AQ27" s="215"/>
      <c r="AR27" s="215"/>
      <c r="AS27" s="107"/>
      <c r="AT27" s="110"/>
      <c r="AU27" s="110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45"/>
    </row>
    <row r="28" spans="2:60" ht="17.25" customHeight="1">
      <c r="B28" s="317"/>
      <c r="C28" s="324"/>
      <c r="D28" s="324"/>
      <c r="E28" s="158"/>
      <c r="F28" s="158"/>
      <c r="G28" s="158"/>
      <c r="H28" s="317"/>
      <c r="I28" s="86"/>
      <c r="J28" s="158"/>
      <c r="K28" s="327"/>
      <c r="L28" s="327"/>
      <c r="M28" s="1599"/>
      <c r="N28" s="317"/>
      <c r="O28" s="86"/>
      <c r="P28" s="159"/>
      <c r="Q28" s="158"/>
      <c r="R28" s="115"/>
      <c r="S28" s="124"/>
      <c r="T28" s="110"/>
      <c r="U28" s="109"/>
      <c r="V28" s="115"/>
      <c r="W28" s="115"/>
      <c r="X28" s="115"/>
      <c r="Y28" s="124"/>
      <c r="Z28" s="110"/>
      <c r="AA28" s="107"/>
      <c r="AB28" s="125"/>
      <c r="AC28" s="125"/>
      <c r="AD28" s="604"/>
      <c r="AE28" s="190"/>
      <c r="AF28" s="125"/>
      <c r="AG28" s="189"/>
      <c r="AH28" s="189"/>
      <c r="AI28" s="189"/>
      <c r="AJ28" s="189"/>
      <c r="AK28" s="189"/>
      <c r="AL28" s="189"/>
      <c r="AM28" s="189"/>
      <c r="AN28" s="109"/>
      <c r="AO28" s="109"/>
      <c r="AP28" s="40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</row>
    <row r="29" spans="2:60" ht="13.5" customHeight="1">
      <c r="B29" s="326"/>
      <c r="C29" s="324"/>
      <c r="D29"/>
      <c r="E29"/>
      <c r="F29"/>
      <c r="G29"/>
      <c r="H29" s="326"/>
      <c r="I29" s="86"/>
      <c r="J29" s="158"/>
      <c r="K29" s="327"/>
      <c r="L29" s="327"/>
      <c r="M29" s="327"/>
      <c r="N29" s="317"/>
      <c r="O29" s="86"/>
      <c r="P29" s="159"/>
      <c r="Q29" s="159"/>
      <c r="R29" s="126"/>
      <c r="S29" s="124"/>
      <c r="T29" s="110"/>
      <c r="U29" s="109"/>
      <c r="V29" s="115"/>
      <c r="W29" s="115"/>
      <c r="X29" s="115"/>
      <c r="Y29" s="124"/>
      <c r="Z29" s="110"/>
      <c r="AA29" s="107"/>
      <c r="AB29" s="125"/>
      <c r="AC29" s="125"/>
      <c r="AD29" s="125"/>
      <c r="AE29" s="190"/>
      <c r="AF29" s="125"/>
      <c r="AG29" s="125"/>
      <c r="AH29" s="125"/>
      <c r="AI29" s="604"/>
      <c r="AJ29" s="125"/>
      <c r="AK29" s="367"/>
      <c r="AL29" s="125"/>
      <c r="AM29" s="125"/>
      <c r="AN29" s="109"/>
      <c r="AO29" s="109"/>
      <c r="AP29" s="40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</row>
    <row r="30" spans="2:60" ht="15.75" customHeight="1">
      <c r="C30" s="108" t="s">
        <v>832</v>
      </c>
      <c r="E30"/>
      <c r="H30"/>
      <c r="K30" s="327"/>
      <c r="L30" s="12" t="s">
        <v>467</v>
      </c>
      <c r="N30" s="326"/>
      <c r="O30" s="86"/>
      <c r="P30" s="159"/>
      <c r="Q30" s="159"/>
      <c r="R30" s="127"/>
      <c r="S30" s="115"/>
      <c r="T30" s="187"/>
      <c r="U30" s="115"/>
      <c r="V30" s="107"/>
      <c r="W30" s="107"/>
      <c r="X30" s="107"/>
      <c r="Y30" s="124"/>
      <c r="Z30" s="110"/>
      <c r="AA30" s="107"/>
      <c r="AB30" s="125"/>
      <c r="AC30" s="125"/>
      <c r="AD30" s="125"/>
      <c r="AE30" s="190"/>
      <c r="AF30" s="656"/>
      <c r="AG30" s="125"/>
      <c r="AH30" s="125"/>
      <c r="AI30" s="604"/>
      <c r="AJ30" s="239"/>
      <c r="AK30" s="367"/>
      <c r="AL30" s="125"/>
      <c r="AM30" s="125"/>
      <c r="AN30" s="109"/>
      <c r="AO30" s="109"/>
      <c r="AP30" s="107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</row>
    <row r="31" spans="2:60" ht="15" customHeight="1">
      <c r="C31" s="86"/>
      <c r="D31" s="159"/>
      <c r="E31"/>
      <c r="F31"/>
      <c r="G31"/>
      <c r="H31"/>
      <c r="I31"/>
      <c r="J31"/>
      <c r="K31" s="327"/>
      <c r="L31" s="330"/>
      <c r="M31" s="327"/>
      <c r="N31" s="331"/>
      <c r="O31"/>
      <c r="P31" s="84"/>
      <c r="Q31" s="159"/>
      <c r="R31" s="127"/>
      <c r="S31" s="124"/>
      <c r="T31" s="110"/>
      <c r="U31" s="105"/>
      <c r="V31" s="115"/>
      <c r="W31" s="115"/>
      <c r="X31" s="115"/>
      <c r="Y31" s="161"/>
      <c r="Z31" s="110"/>
      <c r="AA31" s="107"/>
      <c r="AB31" s="125"/>
      <c r="AC31" s="367"/>
      <c r="AD31" s="125"/>
      <c r="AE31" s="190"/>
      <c r="AF31" s="125"/>
      <c r="AG31" s="125"/>
      <c r="AH31" s="125"/>
      <c r="AI31" s="604"/>
      <c r="AJ31" s="239"/>
      <c r="AK31" s="125"/>
      <c r="AL31" s="239"/>
      <c r="AM31" s="125"/>
      <c r="AN31" s="109"/>
      <c r="AO31" s="109"/>
      <c r="AP31" s="657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</row>
    <row r="32" spans="2:60" ht="13.5" customHeight="1">
      <c r="C32" s="84"/>
      <c r="D32"/>
      <c r="E32"/>
      <c r="F32"/>
      <c r="G32"/>
      <c r="H32"/>
      <c r="I32"/>
      <c r="J32" s="159"/>
      <c r="K32" s="1606"/>
      <c r="L32" s="86"/>
      <c r="M32" s="159"/>
      <c r="N32" s="317"/>
      <c r="O32" s="86"/>
      <c r="P32" s="159"/>
      <c r="Q32" s="1605"/>
      <c r="R32" s="127"/>
      <c r="S32" s="186"/>
      <c r="T32" s="233"/>
      <c r="U32" s="105"/>
      <c r="V32" s="115"/>
      <c r="W32" s="115"/>
      <c r="X32" s="115"/>
      <c r="Y32" s="115"/>
      <c r="Z32" s="115"/>
      <c r="AA32" s="115"/>
      <c r="AB32" s="115"/>
      <c r="AC32" s="115"/>
      <c r="AD32" s="115"/>
      <c r="AE32" s="109"/>
      <c r="AF32" s="115"/>
      <c r="AG32" s="115"/>
      <c r="AH32" s="115"/>
      <c r="AI32" s="115"/>
      <c r="AJ32" s="109"/>
      <c r="AK32" s="109"/>
      <c r="AL32" s="109"/>
      <c r="AM32" s="109"/>
      <c r="AN32" s="109"/>
      <c r="AO32" s="109"/>
      <c r="AP32" s="657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</row>
    <row r="33" spans="2:59" ht="14.25" customHeight="1">
      <c r="C33" s="329" t="s">
        <v>356</v>
      </c>
      <c r="D33"/>
      <c r="E33"/>
      <c r="F33" s="28"/>
      <c r="G33" s="328"/>
      <c r="H33"/>
      <c r="I33" s="28"/>
      <c r="J33" s="28"/>
      <c r="K33"/>
      <c r="L33" s="850"/>
      <c r="M33"/>
      <c r="N33" s="1607"/>
      <c r="O33" s="86"/>
      <c r="P33" s="159"/>
      <c r="Q33" s="1605"/>
      <c r="R33" s="124"/>
      <c r="S33" s="161"/>
      <c r="T33" s="110"/>
      <c r="U33" s="107"/>
      <c r="V33" s="115"/>
      <c r="W33" s="115"/>
      <c r="X33" s="115"/>
      <c r="Y33" s="115"/>
      <c r="Z33" s="115"/>
      <c r="AA33" s="115"/>
      <c r="AB33" s="115"/>
      <c r="AC33" s="115"/>
      <c r="AD33" s="115"/>
      <c r="AE33" s="109"/>
      <c r="AF33" s="115"/>
      <c r="AG33" s="115"/>
      <c r="AH33" s="115"/>
      <c r="AI33" s="115"/>
      <c r="AJ33" s="109"/>
      <c r="AK33" s="109"/>
      <c r="AL33" s="109"/>
      <c r="AM33" s="109"/>
      <c r="AN33" s="109"/>
      <c r="AO33" s="109"/>
      <c r="AP33" s="40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</row>
    <row r="34" spans="2:59" ht="12.75" customHeight="1">
      <c r="C34" s="1"/>
      <c r="E34"/>
      <c r="G34"/>
      <c r="H34"/>
      <c r="I34"/>
      <c r="J34"/>
      <c r="K34"/>
      <c r="L34"/>
      <c r="M34"/>
      <c r="N34" s="1607"/>
      <c r="O34" s="86"/>
      <c r="P34" s="159"/>
      <c r="Q34" s="159"/>
      <c r="R34" s="124"/>
      <c r="S34" s="115"/>
      <c r="T34" s="123"/>
      <c r="U34" s="115"/>
      <c r="V34" s="115"/>
      <c r="W34" s="115"/>
      <c r="X34" s="115"/>
      <c r="Y34" s="115"/>
      <c r="Z34" s="115"/>
      <c r="AA34" s="109"/>
      <c r="AB34" s="634"/>
      <c r="AC34" s="110"/>
      <c r="AD34" s="109"/>
      <c r="AE34" s="637"/>
      <c r="AF34" s="115"/>
      <c r="AG34" s="115"/>
      <c r="AH34" s="115"/>
      <c r="AI34" s="115"/>
      <c r="AJ34" s="109"/>
      <c r="AK34" s="109"/>
      <c r="AL34" s="109"/>
      <c r="AM34" s="109"/>
      <c r="AN34" s="292"/>
      <c r="AO34" s="109"/>
      <c r="AP34" s="40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</row>
    <row r="35" spans="2:59" ht="16.5" customHeight="1">
      <c r="B35" s="336"/>
      <c r="C35" s="336"/>
      <c r="D35" s="336"/>
      <c r="E35" s="337"/>
      <c r="F35" s="336"/>
      <c r="G35" s="336"/>
      <c r="H35" s="336"/>
      <c r="I35" s="336"/>
      <c r="J35" s="336"/>
      <c r="K35" s="56"/>
      <c r="L35" s="56"/>
      <c r="M35" s="56"/>
      <c r="N35" s="53"/>
      <c r="O35" s="7"/>
      <c r="P35" s="159"/>
      <c r="Q35" s="109"/>
      <c r="R35" s="115"/>
      <c r="S35" s="115"/>
      <c r="T35" s="115"/>
      <c r="U35" s="115"/>
      <c r="V35" s="115"/>
      <c r="W35" s="196"/>
      <c r="X35" s="609"/>
      <c r="Y35" s="115"/>
      <c r="Z35" s="196"/>
      <c r="AA35" s="196"/>
      <c r="AB35" s="115"/>
      <c r="AC35" s="610"/>
      <c r="AD35" s="115"/>
      <c r="AE35" s="115"/>
      <c r="AF35" s="107"/>
      <c r="AG35" s="115"/>
      <c r="AH35" s="115"/>
      <c r="AI35" s="115"/>
      <c r="AJ35" s="115"/>
      <c r="AK35" s="115"/>
      <c r="AL35" s="115"/>
      <c r="AM35" s="109"/>
      <c r="AN35" s="109"/>
      <c r="AO35" s="109"/>
      <c r="AP35" s="40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</row>
    <row r="36" spans="2:59" ht="15" customHeight="1">
      <c r="B36" s="327"/>
      <c r="C36" s="327"/>
      <c r="D36" s="330"/>
      <c r="E36" s="338"/>
      <c r="F36" s="327"/>
      <c r="G36" s="319"/>
      <c r="H36" s="319"/>
      <c r="I36" s="319"/>
      <c r="J36" s="319"/>
      <c r="K36" s="167"/>
      <c r="L36" s="167"/>
      <c r="M36" s="167"/>
      <c r="N36" s="53"/>
      <c r="O36" s="7"/>
      <c r="P36" s="159"/>
      <c r="Q36" s="109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29"/>
      <c r="AI36" s="115"/>
      <c r="AJ36" s="123"/>
      <c r="AK36" s="115"/>
      <c r="AL36" s="115"/>
      <c r="AM36" s="109"/>
      <c r="AN36" s="109"/>
      <c r="AO36" s="109"/>
      <c r="AP36" s="40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</row>
    <row r="37" spans="2:59" ht="16.5" customHeight="1">
      <c r="B37" s="339"/>
      <c r="C37" s="339"/>
      <c r="D37" s="339"/>
      <c r="E37" s="340"/>
      <c r="F37" s="339"/>
      <c r="G37" s="339"/>
      <c r="H37" s="341"/>
      <c r="I37" s="339"/>
      <c r="J37" s="341"/>
      <c r="K37" s="550"/>
      <c r="L37" s="549"/>
      <c r="M37" s="549"/>
      <c r="N37" s="48"/>
      <c r="O37" s="11"/>
      <c r="P37"/>
      <c r="Q37" s="109"/>
      <c r="R37" s="115"/>
      <c r="S37" s="115"/>
      <c r="T37" s="115"/>
      <c r="U37" s="115"/>
      <c r="V37" s="196"/>
      <c r="W37" s="196"/>
      <c r="X37" s="115"/>
      <c r="Y37" s="196"/>
      <c r="Z37" s="196"/>
      <c r="AA37" s="115"/>
      <c r="AB37" s="110"/>
      <c r="AC37" s="115"/>
      <c r="AD37" s="115"/>
      <c r="AE37" s="115"/>
      <c r="AF37" s="115"/>
      <c r="AG37" s="115"/>
      <c r="AH37" s="115"/>
      <c r="AI37" s="187"/>
      <c r="AJ37" s="115"/>
      <c r="AK37" s="115"/>
      <c r="AL37" s="115"/>
      <c r="AM37" s="109"/>
      <c r="AN37" s="109"/>
      <c r="AO37" s="109"/>
      <c r="AP37" s="40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</row>
    <row r="38" spans="2:59" ht="13.5" customHeight="1">
      <c r="D38"/>
      <c r="E38"/>
      <c r="F38"/>
      <c r="G38"/>
      <c r="H38"/>
      <c r="I38"/>
      <c r="J38"/>
      <c r="K38" s="11"/>
      <c r="L38" s="11"/>
      <c r="M38" s="11"/>
      <c r="N38" s="97"/>
      <c r="O38" s="7"/>
      <c r="P38" s="342"/>
      <c r="Q38" s="109"/>
      <c r="R38" s="115"/>
      <c r="S38" s="613"/>
      <c r="T38" s="614"/>
      <c r="U38" s="615"/>
      <c r="V38" s="616"/>
      <c r="W38" s="617"/>
      <c r="X38" s="617"/>
      <c r="Y38" s="617"/>
      <c r="Z38" s="617"/>
      <c r="AA38" s="617"/>
      <c r="AB38" s="617"/>
      <c r="AC38" s="613"/>
      <c r="AD38" s="613"/>
      <c r="AE38" s="618"/>
      <c r="AF38" s="115"/>
      <c r="AG38" s="115"/>
      <c r="AH38" s="124"/>
      <c r="AI38" s="110"/>
      <c r="AJ38" s="109"/>
      <c r="AK38" s="115"/>
      <c r="AL38" s="115"/>
      <c r="AM38" s="633"/>
      <c r="AN38" s="633"/>
      <c r="AO38" s="633"/>
      <c r="AP38" s="40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</row>
    <row r="39" spans="2:59" ht="17.25" customHeight="1">
      <c r="D39"/>
      <c r="E39"/>
      <c r="F39"/>
      <c r="G39"/>
      <c r="H39"/>
      <c r="I39"/>
      <c r="J39"/>
      <c r="K39" s="51"/>
      <c r="L39" s="11"/>
      <c r="M39" s="51"/>
      <c r="N39" s="39"/>
      <c r="O39" s="7"/>
      <c r="P39" s="159"/>
      <c r="Q39" s="115"/>
      <c r="R39" s="115"/>
      <c r="S39" s="220"/>
      <c r="T39" s="220"/>
      <c r="U39" s="220"/>
      <c r="V39" s="619"/>
      <c r="W39" s="220"/>
      <c r="X39" s="220"/>
      <c r="Y39" s="220"/>
      <c r="Z39" s="220"/>
      <c r="AA39" s="220"/>
      <c r="AB39" s="220"/>
      <c r="AC39" s="220"/>
      <c r="AD39" s="220"/>
      <c r="AE39" s="220"/>
      <c r="AF39" s="109"/>
      <c r="AG39" s="115"/>
      <c r="AH39" s="240"/>
      <c r="AI39" s="110"/>
      <c r="AJ39" s="109"/>
      <c r="AK39" s="115"/>
      <c r="AL39" s="115"/>
      <c r="AM39" s="135"/>
      <c r="AN39" s="135"/>
      <c r="AO39" s="135"/>
      <c r="AP39" s="40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</row>
    <row r="40" spans="2:59" ht="13.5" customHeight="1">
      <c r="D40"/>
      <c r="E40" s="160"/>
      <c r="F40"/>
      <c r="G40"/>
      <c r="H40"/>
      <c r="I40"/>
      <c r="J40"/>
      <c r="K40" s="11"/>
      <c r="L40" s="11"/>
      <c r="M40" s="51"/>
      <c r="N40" s="41"/>
      <c r="O40" s="7"/>
      <c r="P40" s="159"/>
      <c r="Q40" s="115"/>
      <c r="R40" s="115"/>
      <c r="S40" s="125"/>
      <c r="T40" s="367"/>
      <c r="U40" s="125"/>
      <c r="V40" s="190"/>
      <c r="W40" s="125"/>
      <c r="X40" s="125"/>
      <c r="Y40" s="125"/>
      <c r="Z40" s="125"/>
      <c r="AA40" s="125"/>
      <c r="AB40" s="125"/>
      <c r="AC40" s="239"/>
      <c r="AD40" s="125"/>
      <c r="AE40" s="393"/>
      <c r="AF40" s="115"/>
      <c r="AG40" s="115"/>
      <c r="AH40" s="127"/>
      <c r="AI40" s="110"/>
      <c r="AJ40" s="122"/>
      <c r="AK40" s="115"/>
      <c r="AL40" s="115"/>
      <c r="AM40" s="291"/>
      <c r="AN40" s="110"/>
      <c r="AO40" s="110"/>
      <c r="AP40" s="107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</row>
    <row r="41" spans="2:59" ht="15" customHeight="1">
      <c r="B41" s="331"/>
      <c r="D41"/>
      <c r="E41"/>
      <c r="F41"/>
      <c r="G41"/>
      <c r="H41"/>
      <c r="I41"/>
      <c r="J41"/>
      <c r="K41" s="11"/>
      <c r="L41" s="11"/>
      <c r="M41" s="11"/>
      <c r="N41" s="41"/>
      <c r="O41" s="7"/>
      <c r="P41" s="159"/>
      <c r="Q41" s="115"/>
      <c r="R41" s="115"/>
      <c r="S41" s="620"/>
      <c r="T41" s="620"/>
      <c r="U41" s="620"/>
      <c r="V41" s="621"/>
      <c r="W41" s="620"/>
      <c r="X41" s="620"/>
      <c r="Y41" s="622"/>
      <c r="Z41" s="620"/>
      <c r="AA41" s="622"/>
      <c r="AB41" s="622"/>
      <c r="AC41" s="620"/>
      <c r="AD41" s="620"/>
      <c r="AE41" s="620"/>
      <c r="AF41" s="115"/>
      <c r="AG41" s="115"/>
      <c r="AH41" s="124"/>
      <c r="AI41" s="110"/>
      <c r="AJ41" s="109"/>
      <c r="AK41" s="115"/>
      <c r="AL41" s="115"/>
      <c r="AM41" s="135"/>
      <c r="AN41" s="135"/>
      <c r="AO41" s="135"/>
      <c r="AP41" s="40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</row>
    <row r="42" spans="2:59" ht="12" customHeight="1">
      <c r="D42" s="342"/>
      <c r="E42"/>
      <c r="F42"/>
      <c r="G42"/>
      <c r="H42"/>
      <c r="I42"/>
      <c r="J42"/>
      <c r="K42" s="11"/>
      <c r="L42" s="11"/>
      <c r="M42" s="11"/>
      <c r="N42" s="41"/>
      <c r="O42" s="7"/>
      <c r="P42" s="324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27"/>
      <c r="AI42" s="110"/>
      <c r="AJ42" s="109"/>
      <c r="AK42" s="115"/>
      <c r="AL42" s="115"/>
      <c r="AM42" s="135"/>
      <c r="AN42" s="135"/>
      <c r="AO42" s="135"/>
      <c r="AP42" s="40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</row>
    <row r="43" spans="2:59" ht="12" customHeight="1">
      <c r="B43" s="343"/>
      <c r="C43" s="86"/>
      <c r="D43" s="159"/>
      <c r="E43"/>
      <c r="F43"/>
      <c r="G43" s="159"/>
      <c r="H43" s="159"/>
      <c r="I43" s="159"/>
      <c r="J43" s="159"/>
      <c r="K43" s="14"/>
      <c r="L43" s="14"/>
      <c r="M43" s="14"/>
      <c r="N43" s="41"/>
      <c r="O43" s="7"/>
      <c r="P43" s="159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610"/>
      <c r="AC43" s="115"/>
      <c r="AD43" s="610"/>
      <c r="AE43" s="115"/>
      <c r="AF43" s="115"/>
      <c r="AG43" s="115"/>
      <c r="AH43" s="127"/>
      <c r="AI43" s="110"/>
      <c r="AJ43" s="109"/>
      <c r="AK43" s="115"/>
      <c r="AL43" s="115"/>
      <c r="AM43" s="110"/>
      <c r="AN43" s="135"/>
      <c r="AO43" s="135"/>
      <c r="AP43" s="40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</row>
    <row r="44" spans="2:59" ht="15" customHeight="1">
      <c r="B44" s="317"/>
      <c r="C44" s="86"/>
      <c r="D44" s="159"/>
      <c r="E44"/>
      <c r="F44"/>
      <c r="G44" s="159"/>
      <c r="H44" s="159"/>
      <c r="I44" s="159"/>
      <c r="J44" s="159"/>
      <c r="K44" s="11"/>
      <c r="L44" s="11"/>
      <c r="M44" s="11"/>
      <c r="N44" s="42"/>
      <c r="O44" s="7"/>
      <c r="P44" s="159"/>
      <c r="Q44" s="115"/>
      <c r="R44" s="115"/>
      <c r="S44" s="115"/>
      <c r="T44" s="115"/>
      <c r="U44" s="115"/>
      <c r="V44" s="623"/>
      <c r="W44" s="115"/>
      <c r="X44" s="115"/>
      <c r="Y44" s="115"/>
      <c r="Z44" s="115"/>
      <c r="AA44" s="115"/>
      <c r="AB44" s="115"/>
      <c r="AC44" s="115"/>
      <c r="AD44" s="610"/>
      <c r="AE44" s="115"/>
      <c r="AF44" s="115"/>
      <c r="AG44" s="115"/>
      <c r="AH44" s="115"/>
      <c r="AI44" s="123"/>
      <c r="AJ44" s="115"/>
      <c r="AK44" s="115"/>
      <c r="AL44" s="115"/>
      <c r="AM44" s="135"/>
      <c r="AN44" s="168"/>
      <c r="AO44" s="135"/>
      <c r="AP44" s="40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</row>
    <row r="45" spans="2:59" ht="16.5" customHeight="1">
      <c r="B45" s="317"/>
      <c r="K45" s="14"/>
      <c r="L45" s="14"/>
      <c r="M45" s="11"/>
      <c r="N45" s="11"/>
      <c r="O45" s="11"/>
      <c r="P45" s="84"/>
      <c r="Q45" s="115"/>
      <c r="R45" s="124"/>
      <c r="S45" s="129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23"/>
      <c r="AJ45" s="115"/>
      <c r="AK45" s="115"/>
      <c r="AL45" s="115"/>
      <c r="AM45" s="135"/>
      <c r="AN45" s="135"/>
      <c r="AO45" s="135"/>
      <c r="AP45" s="40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</row>
    <row r="46" spans="2:59" ht="16.5" customHeight="1">
      <c r="K46" s="5"/>
      <c r="L46" s="5"/>
      <c r="M46" s="5"/>
      <c r="N46" s="5"/>
      <c r="O46" s="5"/>
      <c r="Q46" s="115"/>
      <c r="R46" s="129"/>
      <c r="S46" s="124"/>
      <c r="T46" s="110"/>
      <c r="U46" s="109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35"/>
      <c r="AN46" s="135"/>
      <c r="AO46" s="135"/>
      <c r="AP46" s="40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</row>
    <row r="47" spans="2:59" ht="15.75" customHeight="1">
      <c r="K47" s="5"/>
      <c r="L47" s="5"/>
      <c r="M47" s="5"/>
      <c r="N47" s="5"/>
      <c r="O47" s="5"/>
      <c r="Q47" s="115"/>
      <c r="R47" s="129"/>
      <c r="S47" s="124"/>
      <c r="T47" s="110"/>
      <c r="U47" s="109"/>
      <c r="V47" s="115"/>
      <c r="W47" s="115"/>
      <c r="X47" s="109"/>
      <c r="Y47" s="109"/>
      <c r="Z47" s="109"/>
      <c r="AA47" s="109"/>
      <c r="AB47" s="109"/>
      <c r="AC47" s="109"/>
      <c r="AD47" s="109"/>
      <c r="AE47" s="109"/>
      <c r="AF47" s="115"/>
      <c r="AG47" s="115"/>
      <c r="AH47" s="126"/>
      <c r="AI47" s="110"/>
      <c r="AJ47" s="109"/>
      <c r="AK47" s="115"/>
      <c r="AL47" s="115"/>
      <c r="AM47" s="135"/>
      <c r="AN47" s="110"/>
      <c r="AO47" s="110"/>
      <c r="AP47" s="109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</row>
    <row r="48" spans="2:59" ht="12.75" customHeight="1">
      <c r="B48" s="11"/>
      <c r="C48" s="1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Q48" s="115"/>
      <c r="R48" s="128"/>
      <c r="S48" s="127"/>
      <c r="T48" s="110"/>
      <c r="U48" s="227"/>
      <c r="V48" s="115"/>
      <c r="W48" s="115"/>
      <c r="X48" s="109"/>
      <c r="Y48" s="109"/>
      <c r="Z48" s="109"/>
      <c r="AA48" s="109"/>
      <c r="AB48" s="115"/>
      <c r="AC48" s="115"/>
      <c r="AD48" s="115"/>
      <c r="AE48" s="115"/>
      <c r="AF48" s="115"/>
      <c r="AG48" s="115"/>
      <c r="AH48" s="124"/>
      <c r="AI48" s="110"/>
      <c r="AJ48" s="109"/>
      <c r="AK48" s="115"/>
      <c r="AL48" s="115"/>
      <c r="AM48" s="135"/>
      <c r="AN48" s="110"/>
      <c r="AO48" s="110"/>
      <c r="AP48" s="114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1:59" ht="15" customHeight="1">
      <c r="Q49" s="115"/>
      <c r="R49" s="124"/>
      <c r="S49" s="124"/>
      <c r="T49" s="110"/>
      <c r="U49" s="109"/>
      <c r="V49" s="115"/>
      <c r="W49" s="115"/>
      <c r="X49" s="109"/>
      <c r="Y49" s="109"/>
      <c r="Z49" s="109"/>
      <c r="AA49" s="109"/>
      <c r="AB49" s="109"/>
      <c r="AC49" s="109"/>
      <c r="AD49" s="109"/>
      <c r="AE49" s="109"/>
      <c r="AF49" s="115"/>
      <c r="AG49" s="115"/>
      <c r="AH49" s="115"/>
      <c r="AI49" s="123"/>
      <c r="AJ49" s="115"/>
      <c r="AK49" s="115"/>
      <c r="AL49" s="115"/>
      <c r="AM49" s="115"/>
      <c r="AN49" s="135"/>
      <c r="AO49" s="135"/>
      <c r="AP49" s="40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</row>
    <row r="50" spans="1:59" ht="16.5" customHeight="1">
      <c r="C50" s="1" t="s">
        <v>179</v>
      </c>
      <c r="D50"/>
      <c r="E50"/>
      <c r="F50"/>
      <c r="G50" t="s">
        <v>118</v>
      </c>
      <c r="H50"/>
      <c r="I50"/>
      <c r="Q50" s="115"/>
      <c r="R50" s="124"/>
      <c r="S50" s="127"/>
      <c r="T50" s="110"/>
      <c r="U50" s="109"/>
      <c r="V50" s="115"/>
      <c r="W50" s="115"/>
      <c r="X50" s="115"/>
      <c r="Y50" s="109"/>
      <c r="Z50" s="109"/>
      <c r="AA50" s="109"/>
      <c r="AB50" s="109"/>
      <c r="AC50" s="109"/>
      <c r="AD50" s="109"/>
      <c r="AE50" s="109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</row>
    <row r="51" spans="1:59" ht="15" customHeight="1">
      <c r="Q51" s="115"/>
      <c r="R51" s="124"/>
      <c r="S51" s="127"/>
      <c r="T51" s="110"/>
      <c r="U51" s="109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</row>
    <row r="52" spans="1:59" ht="15.75" customHeight="1">
      <c r="E52" t="s">
        <v>830</v>
      </c>
      <c r="Q52" s="115"/>
      <c r="R52" s="124"/>
      <c r="S52" s="115"/>
      <c r="T52" s="123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</row>
    <row r="53" spans="1:59" ht="14.25" customHeight="1">
      <c r="Q53" s="115"/>
      <c r="R53" s="131"/>
      <c r="S53" s="115"/>
      <c r="T53" s="123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</row>
    <row r="54" spans="1:59" ht="15" customHeight="1">
      <c r="Q54" s="115"/>
      <c r="R54" s="124"/>
      <c r="U54" s="115"/>
      <c r="V54" s="125"/>
      <c r="W54" s="125"/>
      <c r="X54" s="125"/>
      <c r="Y54" s="190"/>
      <c r="Z54" s="125"/>
      <c r="AA54" s="125"/>
      <c r="AB54" s="125"/>
      <c r="AC54" s="125"/>
      <c r="AD54" s="125"/>
      <c r="AE54" s="125"/>
      <c r="AF54" s="125"/>
      <c r="AG54" s="125"/>
      <c r="AH54" s="189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</row>
    <row r="55" spans="1:59" ht="18" customHeight="1">
      <c r="D55" s="5"/>
      <c r="E55" s="5"/>
      <c r="F55" s="5"/>
      <c r="G55" s="5"/>
      <c r="Q55" s="115"/>
      <c r="R55" s="115"/>
      <c r="S55" s="186"/>
      <c r="T55" s="114"/>
      <c r="U55" s="114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</row>
    <row r="56" spans="1:59" ht="15" customHeight="1">
      <c r="D56" s="5"/>
      <c r="E56" s="167"/>
      <c r="F56" s="167"/>
      <c r="G56" s="167"/>
      <c r="Q56" s="115"/>
      <c r="R56" s="124"/>
      <c r="S56" s="115"/>
      <c r="T56" s="114"/>
      <c r="U56" s="115"/>
      <c r="V56" s="637"/>
      <c r="W56" s="109"/>
      <c r="X56" s="109"/>
      <c r="Y56" s="109"/>
      <c r="Z56" s="109"/>
      <c r="AA56" s="109"/>
      <c r="AB56" s="109"/>
      <c r="AC56" s="109"/>
      <c r="AD56" s="109"/>
      <c r="AE56" s="2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</row>
    <row r="57" spans="1:59" ht="12.75" customHeight="1">
      <c r="Q57" s="115"/>
      <c r="R57" s="124"/>
      <c r="S57" s="124"/>
      <c r="T57" s="110"/>
      <c r="U57" s="114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</row>
    <row r="58" spans="1:59" ht="12.75" customHeight="1">
      <c r="C58" s="899"/>
      <c r="D58" s="12" t="s">
        <v>213</v>
      </c>
      <c r="E58" s="317"/>
      <c r="R58" s="115"/>
      <c r="S58" s="161"/>
      <c r="T58" s="110"/>
      <c r="U58" s="109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</row>
    <row r="59" spans="1:59" ht="15.75" customHeight="1">
      <c r="C59" s="13" t="s">
        <v>828</v>
      </c>
      <c r="D59" s="159"/>
      <c r="E59" s="2"/>
      <c r="F59"/>
      <c r="I59"/>
      <c r="J59"/>
      <c r="K59" s="26"/>
      <c r="L59" s="26"/>
      <c r="M59"/>
      <c r="N59"/>
      <c r="O59"/>
      <c r="P59"/>
      <c r="Q59" s="115"/>
      <c r="R59" s="115"/>
      <c r="S59" s="115"/>
      <c r="T59" s="123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</row>
    <row r="60" spans="1:59" ht="14.25" customHeight="1">
      <c r="C60" s="25" t="s">
        <v>361</v>
      </c>
      <c r="I60" s="1076" t="s">
        <v>382</v>
      </c>
      <c r="N60" s="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</row>
    <row r="61" spans="1:59" ht="15" customHeight="1">
      <c r="C61" s="899" t="s">
        <v>829</v>
      </c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70"/>
      <c r="AO61" s="170"/>
      <c r="AP61" s="220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</row>
    <row r="62" spans="1:59" ht="18" customHeight="1" thickBot="1">
      <c r="A62" s="69"/>
      <c r="B62" s="28" t="s">
        <v>355</v>
      </c>
      <c r="C62" s="26"/>
      <c r="D62"/>
      <c r="F62" s="32" t="s">
        <v>827</v>
      </c>
      <c r="I62" s="29" t="s">
        <v>0</v>
      </c>
      <c r="J62"/>
      <c r="K62" s="86" t="s">
        <v>473</v>
      </c>
      <c r="L62" s="26"/>
      <c r="M62" s="26"/>
      <c r="N62" s="33"/>
      <c r="P62" s="128"/>
      <c r="R62" s="115"/>
      <c r="S62" s="115"/>
      <c r="T62" s="115"/>
      <c r="U62" s="115"/>
      <c r="V62" s="115"/>
      <c r="W62" s="196"/>
      <c r="X62" s="609"/>
      <c r="Y62" s="115"/>
      <c r="Z62" s="196"/>
      <c r="AA62" s="196"/>
      <c r="AB62" s="115"/>
      <c r="AC62" s="610"/>
      <c r="AD62" s="115"/>
      <c r="AE62" s="115"/>
      <c r="AF62" s="115"/>
      <c r="AG62" s="115"/>
      <c r="AH62" s="115"/>
      <c r="AI62" s="115"/>
      <c r="AJ62" s="115"/>
      <c r="AK62" s="115"/>
      <c r="AL62" s="115"/>
      <c r="AM62" s="168"/>
      <c r="AN62" s="135"/>
      <c r="AO62" s="405"/>
      <c r="AP62" s="40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</row>
    <row r="63" spans="1:59" ht="18" customHeight="1" thickBot="1">
      <c r="B63" s="1121" t="s">
        <v>357</v>
      </c>
      <c r="C63" s="1170" t="s">
        <v>378</v>
      </c>
      <c r="D63" s="1118" t="s">
        <v>181</v>
      </c>
      <c r="E63" s="1126" t="s">
        <v>182</v>
      </c>
      <c r="F63" s="373"/>
      <c r="G63" s="373"/>
      <c r="H63" s="896"/>
      <c r="I63" s="682" t="s">
        <v>333</v>
      </c>
      <c r="J63" s="40"/>
      <c r="K63" s="910"/>
      <c r="L63" s="529"/>
      <c r="M63" s="1128" t="s">
        <v>377</v>
      </c>
      <c r="N63" s="40"/>
      <c r="O63" s="40"/>
      <c r="P63" s="61"/>
      <c r="Q63" s="993" t="s">
        <v>367</v>
      </c>
      <c r="R63" s="169"/>
      <c r="S63" s="11"/>
      <c r="T63" s="183"/>
      <c r="U63" s="15"/>
      <c r="V63" s="52"/>
      <c r="W63" s="52"/>
      <c r="X63" s="52"/>
      <c r="Y63" s="102"/>
      <c r="Z63" s="673"/>
      <c r="AA63" s="716"/>
      <c r="AB63" s="115"/>
      <c r="AC63" s="115"/>
      <c r="AD63" s="115"/>
      <c r="AE63" s="124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35"/>
      <c r="BB63" s="135"/>
      <c r="BC63" s="405"/>
      <c r="BD63" s="405"/>
      <c r="BE63" s="115"/>
      <c r="BF63" s="115"/>
      <c r="BG63" s="115"/>
    </row>
    <row r="64" spans="1:59" ht="16.5" customHeight="1" thickBot="1">
      <c r="B64" s="1122" t="s">
        <v>335</v>
      </c>
      <c r="C64" s="451"/>
      <c r="D64" s="1123" t="s">
        <v>188</v>
      </c>
      <c r="E64" s="744"/>
      <c r="F64" s="1125"/>
      <c r="G64" s="2029" t="s">
        <v>848</v>
      </c>
      <c r="H64" s="1900" t="s">
        <v>703</v>
      </c>
      <c r="I64" s="489"/>
      <c r="J64" s="914"/>
      <c r="K64" s="914"/>
      <c r="L64" s="499"/>
      <c r="M64" s="1927" t="s">
        <v>376</v>
      </c>
      <c r="N64" s="914"/>
      <c r="O64" s="914"/>
      <c r="P64" s="499"/>
      <c r="Q64" s="1090" t="s">
        <v>364</v>
      </c>
      <c r="R64" s="115"/>
      <c r="S64" s="183"/>
      <c r="T64" s="7"/>
      <c r="U64" s="15"/>
      <c r="V64" s="167"/>
      <c r="W64" s="167"/>
      <c r="X64" s="671"/>
      <c r="Y64" s="1662"/>
      <c r="Z64" s="673"/>
      <c r="AA64" s="11"/>
      <c r="AB64" s="394"/>
      <c r="AC64" s="394"/>
      <c r="AD64" s="169"/>
      <c r="AE64" s="169"/>
      <c r="AF64" s="169"/>
      <c r="AG64" s="169"/>
      <c r="AH64" s="115"/>
      <c r="AI64" s="115"/>
      <c r="AJ64" s="196"/>
      <c r="AK64" s="196"/>
      <c r="AL64" s="115"/>
      <c r="AM64" s="196"/>
      <c r="AN64" s="196"/>
      <c r="AO64" s="115"/>
      <c r="AP64" s="110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20"/>
      <c r="BB64" s="135"/>
      <c r="BC64" s="405"/>
      <c r="BD64" s="115"/>
      <c r="BE64" s="115"/>
      <c r="BF64" s="115"/>
      <c r="BG64" s="115"/>
    </row>
    <row r="65" spans="2:59" ht="14.25" customHeight="1">
      <c r="B65" s="1122" t="s">
        <v>344</v>
      </c>
      <c r="C65" s="451" t="s">
        <v>187</v>
      </c>
      <c r="D65" s="849"/>
      <c r="E65" s="1123" t="s">
        <v>189</v>
      </c>
      <c r="F65" s="1119" t="s">
        <v>56</v>
      </c>
      <c r="G65" s="2029" t="s">
        <v>849</v>
      </c>
      <c r="H65" s="1902" t="s">
        <v>192</v>
      </c>
      <c r="I65" s="744"/>
      <c r="J65" s="1928"/>
      <c r="K65" s="40"/>
      <c r="L65" s="1928"/>
      <c r="M65" s="1929" t="s">
        <v>345</v>
      </c>
      <c r="N65" s="1930" t="s">
        <v>346</v>
      </c>
      <c r="O65" s="1931" t="s">
        <v>347</v>
      </c>
      <c r="P65" s="1932" t="s">
        <v>348</v>
      </c>
      <c r="Q65" s="1750" t="s">
        <v>319</v>
      </c>
      <c r="R65" s="107"/>
      <c r="S65" s="11"/>
      <c r="X65" s="52"/>
      <c r="Y65" s="746"/>
      <c r="Z65" s="673"/>
      <c r="AA65" s="11"/>
      <c r="AB65" s="189"/>
      <c r="AC65" s="189"/>
      <c r="AD65" s="105"/>
      <c r="AE65" s="105"/>
      <c r="AF65" s="105"/>
      <c r="AG65" s="105"/>
      <c r="AH65" s="614"/>
      <c r="AI65" s="615"/>
      <c r="AJ65" s="616"/>
      <c r="AK65" s="617"/>
      <c r="AL65" s="617"/>
      <c r="AM65" s="617"/>
      <c r="AN65" s="617"/>
      <c r="AO65" s="617"/>
      <c r="AP65" s="617"/>
      <c r="AQ65" s="613"/>
      <c r="AR65" s="613"/>
      <c r="AS65" s="618"/>
      <c r="AT65" s="107"/>
      <c r="AU65" s="115"/>
      <c r="AV65" s="115"/>
      <c r="AW65" s="115"/>
      <c r="AX65" s="115"/>
      <c r="AY65" s="115"/>
      <c r="AZ65" s="115"/>
      <c r="BA65" s="135"/>
      <c r="BB65" s="135"/>
      <c r="BC65" s="405"/>
      <c r="BD65" s="115"/>
      <c r="BE65" s="115"/>
      <c r="BF65" s="115"/>
      <c r="BG65" s="115"/>
    </row>
    <row r="66" spans="2:59" ht="18.75" customHeight="1" thickBot="1">
      <c r="B66" s="64"/>
      <c r="C66" s="900"/>
      <c r="D66" s="489"/>
      <c r="E66" s="1124" t="s">
        <v>6</v>
      </c>
      <c r="F66" s="459" t="s">
        <v>7</v>
      </c>
      <c r="G66" s="534" t="s">
        <v>8</v>
      </c>
      <c r="H66" s="1901" t="s">
        <v>466</v>
      </c>
      <c r="I66" s="1933" t="s">
        <v>336</v>
      </c>
      <c r="J66" s="1934" t="s">
        <v>337</v>
      </c>
      <c r="K66" s="1935" t="s">
        <v>338</v>
      </c>
      <c r="L66" s="1934" t="s">
        <v>339</v>
      </c>
      <c r="M66" s="1936" t="s">
        <v>340</v>
      </c>
      <c r="N66" s="1934" t="s">
        <v>341</v>
      </c>
      <c r="O66" s="1935" t="s">
        <v>342</v>
      </c>
      <c r="P66" s="1937" t="s">
        <v>343</v>
      </c>
      <c r="Q66" s="80"/>
      <c r="R66" s="107"/>
      <c r="S66" s="11"/>
      <c r="T66" s="7"/>
      <c r="U66" s="15"/>
      <c r="V66" s="52"/>
      <c r="W66" s="52"/>
      <c r="X66" s="52"/>
      <c r="Y66" s="746"/>
      <c r="Z66" s="4"/>
      <c r="AA66" s="11"/>
      <c r="AB66" s="731"/>
      <c r="AC66" s="731"/>
      <c r="AD66" s="731"/>
      <c r="AE66" s="731"/>
      <c r="AF66" s="731"/>
      <c r="AG66" s="731"/>
      <c r="AH66" s="220"/>
      <c r="AI66" s="220"/>
      <c r="AJ66" s="619"/>
      <c r="AK66" s="220"/>
      <c r="AL66" s="220"/>
      <c r="AM66" s="220"/>
      <c r="AN66" s="220"/>
      <c r="AO66" s="220"/>
      <c r="AP66" s="220"/>
      <c r="AQ66" s="220"/>
      <c r="AR66" s="220"/>
      <c r="AS66" s="220"/>
      <c r="AT66" s="115"/>
      <c r="AU66" s="115"/>
      <c r="AV66" s="115"/>
      <c r="AW66" s="115"/>
      <c r="AX66" s="115"/>
      <c r="AY66" s="115"/>
      <c r="AZ66" s="115"/>
      <c r="BA66" s="110"/>
      <c r="BB66" s="110"/>
      <c r="BC66" s="107"/>
      <c r="BD66" s="115"/>
      <c r="BE66" s="115"/>
      <c r="BF66" s="115"/>
      <c r="BG66" s="115"/>
    </row>
    <row r="67" spans="2:59" ht="15.75" customHeight="1">
      <c r="B67" s="1948"/>
      <c r="C67" s="1941" t="s">
        <v>158</v>
      </c>
      <c r="D67" s="390"/>
      <c r="E67" s="915"/>
      <c r="F67" s="466"/>
      <c r="G67" s="466"/>
      <c r="H67" s="467"/>
      <c r="I67" s="466"/>
      <c r="J67" s="466"/>
      <c r="K67" s="466"/>
      <c r="L67" s="916"/>
      <c r="M67" s="1887"/>
      <c r="N67" s="950"/>
      <c r="O67" s="1886"/>
      <c r="P67" s="1094"/>
      <c r="Q67" s="1088"/>
      <c r="R67" s="211"/>
      <c r="S67" s="688"/>
      <c r="T67" s="572"/>
      <c r="U67" s="15"/>
      <c r="V67" s="52"/>
      <c r="W67" s="52"/>
      <c r="X67" s="52"/>
      <c r="Y67" s="1894"/>
      <c r="Z67" s="673"/>
      <c r="AA67" s="11"/>
      <c r="AB67" s="239"/>
      <c r="AC67" s="125"/>
      <c r="AD67" s="125"/>
      <c r="AE67" s="189"/>
      <c r="AF67" s="113"/>
      <c r="AG67" s="125"/>
      <c r="AH67" s="125"/>
      <c r="AI67" s="125"/>
      <c r="AJ67" s="190"/>
      <c r="AK67" s="125"/>
      <c r="AL67" s="125"/>
      <c r="AM67" s="125"/>
      <c r="AN67" s="125"/>
      <c r="AO67" s="125"/>
      <c r="AP67" s="125"/>
      <c r="AQ67" s="125"/>
      <c r="AR67" s="125"/>
      <c r="AS67" s="189"/>
      <c r="AT67" s="115"/>
      <c r="AU67" s="115"/>
      <c r="AV67" s="115"/>
      <c r="AW67" s="115"/>
      <c r="AX67" s="115"/>
      <c r="AY67" s="115"/>
      <c r="AZ67" s="115"/>
      <c r="BA67" s="110"/>
      <c r="BB67" s="110"/>
      <c r="BC67" s="107"/>
      <c r="BD67" s="115"/>
      <c r="BE67" s="115"/>
      <c r="BF67" s="115"/>
      <c r="BG67" s="115"/>
    </row>
    <row r="68" spans="2:59" ht="21" customHeight="1">
      <c r="B68" s="1107" t="s">
        <v>485</v>
      </c>
      <c r="C68" s="249" t="s">
        <v>539</v>
      </c>
      <c r="D68" s="269">
        <v>205</v>
      </c>
      <c r="E68" s="237">
        <v>5.16</v>
      </c>
      <c r="F68" s="250">
        <v>6.52</v>
      </c>
      <c r="G68" s="763">
        <v>32.18</v>
      </c>
      <c r="H68" s="925">
        <v>208</v>
      </c>
      <c r="I68" s="250">
        <v>1.34</v>
      </c>
      <c r="J68" s="250">
        <v>0.06</v>
      </c>
      <c r="K68" s="1669">
        <v>0.14000000000000001</v>
      </c>
      <c r="L68" s="925">
        <v>39.799999999999997</v>
      </c>
      <c r="M68" s="250">
        <v>128.19999999999999</v>
      </c>
      <c r="N68" s="2283">
        <v>13.98</v>
      </c>
      <c r="O68" s="250">
        <v>29.6</v>
      </c>
      <c r="P68" s="250">
        <v>0.13600000000000001</v>
      </c>
      <c r="Q68" s="552"/>
      <c r="R68" s="115"/>
      <c r="S68" s="730"/>
      <c r="T68" s="187"/>
      <c r="U68" s="107"/>
      <c r="V68" s="125"/>
      <c r="W68" s="125"/>
      <c r="X68" s="125"/>
      <c r="Y68" s="190"/>
      <c r="Z68" s="647"/>
      <c r="AB68" s="125"/>
      <c r="AC68" s="125"/>
      <c r="AD68" s="125"/>
      <c r="AE68" s="189"/>
      <c r="AF68" s="109"/>
      <c r="AG68" s="620"/>
      <c r="AH68" s="620"/>
      <c r="AI68" s="620"/>
      <c r="AJ68" s="621"/>
      <c r="AK68" s="620"/>
      <c r="AL68" s="620"/>
      <c r="AM68" s="622"/>
      <c r="AN68" s="620"/>
      <c r="AO68" s="622"/>
      <c r="AP68" s="622"/>
      <c r="AQ68" s="620"/>
      <c r="AR68" s="620"/>
      <c r="AS68" s="620"/>
      <c r="AT68" s="115"/>
      <c r="AU68" s="115"/>
      <c r="AV68" s="115"/>
      <c r="AW68" s="115"/>
      <c r="AX68" s="115"/>
      <c r="AY68" s="115"/>
      <c r="AZ68" s="115"/>
      <c r="BA68" s="135"/>
      <c r="BB68" s="135"/>
      <c r="BC68" s="405"/>
      <c r="BD68" s="115"/>
      <c r="BE68" s="115"/>
      <c r="BF68" s="115"/>
      <c r="BG68" s="115"/>
    </row>
    <row r="69" spans="2:59" ht="13.5" customHeight="1">
      <c r="B69" s="1949" t="s">
        <v>486</v>
      </c>
      <c r="C69" s="249" t="s">
        <v>385</v>
      </c>
      <c r="D69" s="269">
        <v>20</v>
      </c>
      <c r="E69" s="1904">
        <v>4.6669999999999998</v>
      </c>
      <c r="F69" s="359">
        <v>5.8666999999999998</v>
      </c>
      <c r="G69" s="350">
        <v>0</v>
      </c>
      <c r="H69" s="935">
        <v>71.667000000000002</v>
      </c>
      <c r="I69" s="350">
        <v>0.14000000000000001</v>
      </c>
      <c r="J69" s="350">
        <v>7.0000000000000001E-3</v>
      </c>
      <c r="K69" s="350">
        <v>0.06</v>
      </c>
      <c r="L69" s="925">
        <v>52</v>
      </c>
      <c r="M69" s="356">
        <v>176</v>
      </c>
      <c r="N69" s="250">
        <v>100</v>
      </c>
      <c r="O69" s="350">
        <v>7.34</v>
      </c>
      <c r="P69" s="1078">
        <v>0.2</v>
      </c>
      <c r="Q69" s="552"/>
      <c r="R69" s="404"/>
      <c r="S69" s="646"/>
      <c r="T69" s="110"/>
      <c r="U69" s="107"/>
      <c r="V69" s="189"/>
      <c r="W69" s="189"/>
      <c r="X69" s="393"/>
      <c r="Y69" s="190"/>
      <c r="Z69" s="647"/>
      <c r="AB69" s="125"/>
      <c r="AC69" s="125"/>
      <c r="AD69" s="125"/>
      <c r="AE69" s="189"/>
      <c r="AF69" s="128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09"/>
      <c r="AU69" s="107"/>
      <c r="AV69" s="115"/>
      <c r="AW69" s="115"/>
      <c r="AX69" s="115"/>
      <c r="AY69" s="115"/>
      <c r="AZ69" s="115"/>
      <c r="BA69" s="135"/>
      <c r="BB69" s="135"/>
      <c r="BC69" s="405"/>
      <c r="BD69" s="115"/>
      <c r="BE69" s="115"/>
      <c r="BF69" s="115"/>
      <c r="BG69" s="115"/>
    </row>
    <row r="70" spans="2:59" ht="15.75">
      <c r="B70" s="1105" t="s">
        <v>390</v>
      </c>
      <c r="C70" s="249" t="s">
        <v>13</v>
      </c>
      <c r="D70" s="269">
        <v>200</v>
      </c>
      <c r="E70" s="352">
        <v>0.2</v>
      </c>
      <c r="F70" s="350">
        <v>0</v>
      </c>
      <c r="G70" s="350">
        <v>6.5</v>
      </c>
      <c r="H70" s="925">
        <v>26.8</v>
      </c>
      <c r="I70" s="359">
        <v>3.5999999999999997E-2</v>
      </c>
      <c r="J70" s="350">
        <v>0</v>
      </c>
      <c r="K70" s="350">
        <v>0.01</v>
      </c>
      <c r="L70" s="926">
        <v>0.27</v>
      </c>
      <c r="M70" s="356">
        <v>4.5</v>
      </c>
      <c r="N70" s="250">
        <v>7.2</v>
      </c>
      <c r="O70" s="250">
        <v>3.8</v>
      </c>
      <c r="P70" s="1078">
        <v>0.73</v>
      </c>
      <c r="Q70" s="552"/>
      <c r="R70" s="115"/>
      <c r="S70" s="750"/>
      <c r="T70" s="110"/>
      <c r="U70" s="107"/>
      <c r="V70" s="367"/>
      <c r="W70" s="367"/>
      <c r="X70" s="125"/>
      <c r="Y70" s="190"/>
      <c r="Z70" s="647"/>
      <c r="AB70" s="125"/>
      <c r="AC70" s="125"/>
      <c r="AD70" s="125"/>
      <c r="AE70" s="189"/>
      <c r="AF70" s="132"/>
      <c r="AG70" s="115"/>
      <c r="AH70" s="115"/>
      <c r="AI70" s="115"/>
      <c r="AJ70" s="115"/>
      <c r="AK70" s="115"/>
      <c r="AL70" s="115"/>
      <c r="AM70" s="115"/>
      <c r="AN70" s="115"/>
      <c r="AO70" s="115"/>
      <c r="AP70" s="610"/>
      <c r="AQ70" s="115"/>
      <c r="AR70" s="610"/>
      <c r="AS70" s="115"/>
      <c r="AT70" s="115"/>
      <c r="AU70" s="107"/>
      <c r="AV70" s="115"/>
      <c r="AW70" s="115"/>
      <c r="AX70" s="115"/>
      <c r="AY70" s="115"/>
      <c r="AZ70" s="115"/>
      <c r="BA70" s="135"/>
      <c r="BB70" s="135"/>
      <c r="BC70" s="405"/>
      <c r="BD70" s="115"/>
      <c r="BE70" s="115"/>
      <c r="BF70" s="115"/>
      <c r="BG70" s="115"/>
    </row>
    <row r="71" spans="2:59">
      <c r="B71" s="1105" t="s">
        <v>9</v>
      </c>
      <c r="C71" s="1646" t="s">
        <v>526</v>
      </c>
      <c r="D71" s="269">
        <v>25</v>
      </c>
      <c r="E71" s="1904">
        <v>1.875</v>
      </c>
      <c r="F71" s="359">
        <v>3.35</v>
      </c>
      <c r="G71" s="359">
        <v>16.600000000000001</v>
      </c>
      <c r="H71" s="925">
        <v>97.4</v>
      </c>
      <c r="I71" s="1669">
        <v>0</v>
      </c>
      <c r="J71" s="763">
        <v>2.5000000000000001E-2</v>
      </c>
      <c r="K71" s="763">
        <v>1.7000000000000001E-2</v>
      </c>
      <c r="L71" s="925">
        <v>2.5</v>
      </c>
      <c r="M71" s="1669">
        <v>7.25</v>
      </c>
      <c r="N71" s="1669">
        <v>0</v>
      </c>
      <c r="O71" s="1669">
        <v>0.5</v>
      </c>
      <c r="P71" s="2274">
        <v>5.2499999999999998E-2</v>
      </c>
      <c r="Q71" s="552"/>
      <c r="R71" s="125"/>
      <c r="S71" s="646"/>
      <c r="T71" s="110"/>
      <c r="U71" s="107"/>
      <c r="V71" s="125"/>
      <c r="W71" s="125"/>
      <c r="X71" s="125"/>
      <c r="Y71" s="190"/>
      <c r="Z71" s="169"/>
      <c r="AB71" s="125"/>
      <c r="AC71" s="125"/>
      <c r="AD71" s="125"/>
      <c r="AE71" s="189"/>
      <c r="AF71" s="115"/>
      <c r="AG71" s="115"/>
      <c r="AH71" s="115"/>
      <c r="AI71" s="115"/>
      <c r="AJ71" s="623"/>
      <c r="AK71" s="115"/>
      <c r="AL71" s="115"/>
      <c r="AM71" s="115"/>
      <c r="AN71" s="115"/>
      <c r="AO71" s="115"/>
      <c r="AP71" s="115"/>
      <c r="AQ71" s="115"/>
      <c r="AR71" s="610"/>
      <c r="AS71" s="115"/>
      <c r="AT71" s="115"/>
      <c r="AU71" s="107"/>
      <c r="AV71" s="109"/>
      <c r="AW71" s="109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</row>
    <row r="72" spans="2:59">
      <c r="B72" s="1105" t="s">
        <v>9</v>
      </c>
      <c r="C72" s="249" t="s">
        <v>10</v>
      </c>
      <c r="D72" s="269">
        <v>35</v>
      </c>
      <c r="E72" s="1904">
        <v>1.3480000000000001</v>
      </c>
      <c r="F72" s="359">
        <v>0.48099999999999998</v>
      </c>
      <c r="G72" s="350">
        <v>18.97</v>
      </c>
      <c r="H72" s="925">
        <v>85.600999999999999</v>
      </c>
      <c r="I72" s="250">
        <v>0</v>
      </c>
      <c r="J72" s="250">
        <v>4.2999999999999997E-2</v>
      </c>
      <c r="K72" s="250">
        <v>1.4E-2</v>
      </c>
      <c r="L72" s="925">
        <v>0</v>
      </c>
      <c r="M72" s="356">
        <v>7</v>
      </c>
      <c r="N72" s="250">
        <v>22.75</v>
      </c>
      <c r="O72" s="250">
        <v>4.9000000000000004</v>
      </c>
      <c r="P72" s="1078">
        <v>3.85E-2</v>
      </c>
      <c r="Q72" s="552"/>
      <c r="R72" s="124"/>
      <c r="S72" s="646"/>
      <c r="T72" s="572"/>
      <c r="U72" s="107"/>
      <c r="V72" s="367"/>
      <c r="W72" s="367"/>
      <c r="X72" s="367"/>
      <c r="Y72" s="190"/>
      <c r="Z72" s="647"/>
      <c r="AB72" s="230"/>
      <c r="AC72" s="114"/>
      <c r="AD72" s="114"/>
      <c r="AE72" s="105"/>
      <c r="AF72" s="115"/>
      <c r="AG72" s="128"/>
      <c r="AH72" s="110"/>
      <c r="AI72" s="109"/>
      <c r="AJ72" s="107"/>
      <c r="AK72" s="107"/>
      <c r="AL72" s="107"/>
      <c r="AM72" s="106"/>
      <c r="AN72" s="163"/>
      <c r="AO72" s="166"/>
      <c r="AP72" s="166"/>
      <c r="AQ72" s="166"/>
      <c r="AR72" s="138"/>
      <c r="AS72" s="166"/>
      <c r="AT72" s="166"/>
      <c r="AU72" s="166"/>
      <c r="AV72" s="109"/>
      <c r="AW72" s="109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</row>
    <row r="73" spans="2:59" ht="15.75">
      <c r="B73" s="1947" t="s">
        <v>9</v>
      </c>
      <c r="C73" s="249" t="s">
        <v>426</v>
      </c>
      <c r="D73" s="271">
        <v>20</v>
      </c>
      <c r="E73" s="360">
        <v>1.1299999999999999</v>
      </c>
      <c r="F73" s="362">
        <v>0.3</v>
      </c>
      <c r="G73" s="362">
        <v>8.3729999999999993</v>
      </c>
      <c r="H73" s="925">
        <v>40.712000000000003</v>
      </c>
      <c r="I73" s="361">
        <v>0</v>
      </c>
      <c r="J73" s="361">
        <v>0.05</v>
      </c>
      <c r="K73" s="361">
        <v>0.05</v>
      </c>
      <c r="L73" s="1016">
        <v>0</v>
      </c>
      <c r="M73" s="2260">
        <v>6.6</v>
      </c>
      <c r="N73" s="1042">
        <v>46.8</v>
      </c>
      <c r="O73" s="361">
        <v>1.32</v>
      </c>
      <c r="P73" s="1922">
        <v>8.8000000000000005E-3</v>
      </c>
      <c r="Q73" s="552"/>
      <c r="R73" s="124"/>
      <c r="S73" s="646"/>
      <c r="T73" s="110"/>
      <c r="U73" s="107"/>
      <c r="V73" s="367"/>
      <c r="W73" s="367"/>
      <c r="X73" s="125"/>
      <c r="Y73" s="190"/>
      <c r="Z73" s="647"/>
      <c r="AB73" s="130"/>
      <c r="AC73" s="130"/>
      <c r="AD73" s="130"/>
      <c r="AE73" s="115"/>
      <c r="AF73" s="115"/>
      <c r="AG73" s="129"/>
      <c r="AH73" s="115"/>
      <c r="AI73" s="123"/>
      <c r="AJ73" s="107"/>
      <c r="AK73" s="107"/>
      <c r="AL73" s="107"/>
      <c r="AM73" s="611"/>
      <c r="AN73" s="624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15"/>
      <c r="BC73" s="115"/>
      <c r="BD73" s="115"/>
      <c r="BE73" s="115"/>
      <c r="BF73" s="115"/>
      <c r="BG73" s="115"/>
    </row>
    <row r="74" spans="2:59" ht="15.75" thickBot="1">
      <c r="B74" s="2009" t="s">
        <v>484</v>
      </c>
      <c r="C74" s="1942" t="s">
        <v>822</v>
      </c>
      <c r="D74" s="388">
        <v>105</v>
      </c>
      <c r="E74" s="507">
        <v>0.95</v>
      </c>
      <c r="F74" s="508">
        <v>0.21</v>
      </c>
      <c r="G74" s="509">
        <v>12.82</v>
      </c>
      <c r="H74" s="925">
        <v>56.97</v>
      </c>
      <c r="I74" s="2344">
        <v>14</v>
      </c>
      <c r="J74" s="919">
        <v>4.2000000000000003E-2</v>
      </c>
      <c r="K74" s="919">
        <v>3.15E-2</v>
      </c>
      <c r="L74" s="919">
        <v>0</v>
      </c>
      <c r="M74" s="356">
        <v>35.700000000000003</v>
      </c>
      <c r="N74" s="996">
        <v>17.850000000000001</v>
      </c>
      <c r="O74" s="250">
        <v>1.365</v>
      </c>
      <c r="P74" s="1078">
        <v>0.315</v>
      </c>
      <c r="Q74" s="551"/>
      <c r="R74" s="124"/>
      <c r="S74" s="646"/>
      <c r="T74" s="110"/>
      <c r="U74" s="107"/>
      <c r="V74" s="125"/>
      <c r="W74" s="125"/>
      <c r="X74" s="125"/>
      <c r="Y74" s="190"/>
      <c r="Z74" s="647"/>
      <c r="AB74" s="239"/>
      <c r="AC74" s="125"/>
      <c r="AD74" s="125"/>
      <c r="AE74" s="133"/>
      <c r="AF74" s="115"/>
      <c r="AG74" s="115"/>
      <c r="AH74" s="187"/>
      <c r="AI74" s="115"/>
      <c r="AJ74" s="107"/>
      <c r="AK74" s="107"/>
      <c r="AL74" s="107"/>
      <c r="AM74" s="124"/>
      <c r="AN74" s="405"/>
      <c r="AO74" s="405"/>
      <c r="AP74" s="135"/>
      <c r="AQ74" s="135"/>
      <c r="AR74" s="135"/>
      <c r="AS74" s="215"/>
      <c r="AT74" s="215"/>
      <c r="AU74" s="612"/>
      <c r="AV74" s="135"/>
      <c r="AW74" s="135"/>
      <c r="AX74" s="215"/>
      <c r="AY74" s="135"/>
      <c r="AZ74" s="135"/>
      <c r="BA74" s="135"/>
      <c r="BB74" s="135"/>
      <c r="BC74" s="115"/>
      <c r="BD74" s="115"/>
      <c r="BE74" s="115"/>
      <c r="BF74" s="115"/>
      <c r="BG74" s="115"/>
    </row>
    <row r="75" spans="2:59" ht="12.75" customHeight="1">
      <c r="B75" s="485" t="s">
        <v>211</v>
      </c>
      <c r="D75" s="183">
        <f t="shared" ref="D75:P75" si="0">SUM(D68:D74)</f>
        <v>610</v>
      </c>
      <c r="E75" s="920">
        <f t="shared" si="0"/>
        <v>15.329999999999998</v>
      </c>
      <c r="F75" s="497">
        <f t="shared" si="0"/>
        <v>16.727700000000002</v>
      </c>
      <c r="G75" s="488">
        <f t="shared" si="0"/>
        <v>95.443000000000012</v>
      </c>
      <c r="H75" s="1913">
        <f t="shared" si="0"/>
        <v>587.15000000000009</v>
      </c>
      <c r="I75" s="922">
        <f t="shared" si="0"/>
        <v>15.516</v>
      </c>
      <c r="J75" s="995">
        <f t="shared" si="0"/>
        <v>0.22700000000000001</v>
      </c>
      <c r="K75" s="923">
        <f t="shared" si="0"/>
        <v>0.32250000000000001</v>
      </c>
      <c r="L75" s="922">
        <f t="shared" si="0"/>
        <v>94.57</v>
      </c>
      <c r="M75" s="1914">
        <f t="shared" si="0"/>
        <v>365.25</v>
      </c>
      <c r="N75" s="1161">
        <f t="shared" si="0"/>
        <v>208.58</v>
      </c>
      <c r="O75" s="999">
        <f t="shared" si="0"/>
        <v>48.824999999999996</v>
      </c>
      <c r="P75" s="1567">
        <f t="shared" si="0"/>
        <v>1.4807999999999999</v>
      </c>
      <c r="Q75" s="1750"/>
      <c r="R75" s="128"/>
      <c r="S75" s="730"/>
      <c r="T75" s="110"/>
      <c r="U75" s="107"/>
      <c r="V75" s="125"/>
      <c r="W75" s="367"/>
      <c r="X75" s="125"/>
      <c r="Y75" s="190"/>
      <c r="Z75" s="169"/>
      <c r="AB75" s="162"/>
      <c r="AC75" s="189"/>
      <c r="AD75" s="625"/>
      <c r="AE75" s="189"/>
      <c r="AF75" s="115"/>
      <c r="AG75" s="115"/>
      <c r="AH75" s="115"/>
      <c r="AI75" s="115"/>
      <c r="AJ75" s="115"/>
      <c r="AK75" s="115"/>
      <c r="AL75" s="115"/>
      <c r="AM75" s="124"/>
      <c r="AN75" s="115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  <c r="BA75" s="405"/>
      <c r="BB75" s="405"/>
      <c r="BC75" s="115"/>
      <c r="BD75" s="115"/>
      <c r="BE75" s="115"/>
      <c r="BF75" s="115"/>
      <c r="BG75" s="115"/>
    </row>
    <row r="76" spans="2:59" ht="13.5" customHeight="1">
      <c r="B76" s="1007"/>
      <c r="C76" s="1008" t="s">
        <v>11</v>
      </c>
      <c r="D76" s="1564">
        <v>0.25</v>
      </c>
      <c r="E76" s="892">
        <v>19.25</v>
      </c>
      <c r="F76" s="893">
        <v>19.75</v>
      </c>
      <c r="G76" s="894">
        <v>83.75</v>
      </c>
      <c r="H76" s="1165">
        <v>587.5</v>
      </c>
      <c r="I76" s="1024">
        <v>15</v>
      </c>
      <c r="J76" s="836">
        <v>0.3</v>
      </c>
      <c r="K76" s="837">
        <v>0.35</v>
      </c>
      <c r="L76" s="943">
        <v>175</v>
      </c>
      <c r="M76" s="1915">
        <v>275</v>
      </c>
      <c r="N76" s="1139">
        <v>275</v>
      </c>
      <c r="O76" s="943">
        <v>62.5</v>
      </c>
      <c r="P76" s="1142">
        <v>3</v>
      </c>
      <c r="Q76" s="1750"/>
      <c r="R76" s="128"/>
      <c r="S76" s="405"/>
      <c r="T76" s="115"/>
      <c r="U76" s="781"/>
      <c r="V76" s="626"/>
      <c r="W76" s="1162"/>
      <c r="X76" s="1163"/>
      <c r="Y76" s="1164"/>
      <c r="Z76" s="225"/>
      <c r="AB76" s="189"/>
      <c r="AC76" s="189"/>
      <c r="AD76" s="189"/>
      <c r="AE76" s="189"/>
      <c r="AF76" s="115"/>
      <c r="AG76" s="115"/>
      <c r="AH76" s="115"/>
      <c r="AI76" s="115"/>
      <c r="AJ76" s="115"/>
      <c r="AK76" s="115"/>
      <c r="AL76" s="10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09"/>
      <c r="BD76" s="115"/>
      <c r="BE76" s="115"/>
      <c r="BF76" s="115"/>
      <c r="BG76" s="115"/>
    </row>
    <row r="77" spans="2:59" ht="13.5" customHeight="1" thickBot="1">
      <c r="B77" s="246"/>
      <c r="C77" s="1003" t="s">
        <v>475</v>
      </c>
      <c r="D77" s="1050"/>
      <c r="E77" s="1027">
        <f t="shared" ref="E77:P77" si="1">(E75*100/E339)-25</f>
        <v>-5.0909090909090935</v>
      </c>
      <c r="F77" s="1028">
        <f t="shared" si="1"/>
        <v>-3.8256962025316419</v>
      </c>
      <c r="G77" s="1028">
        <f t="shared" si="1"/>
        <v>3.4904477611940337</v>
      </c>
      <c r="H77" s="1028">
        <f t="shared" si="1"/>
        <v>-1.4893617021272121E-2</v>
      </c>
      <c r="I77" s="1028">
        <f t="shared" si="1"/>
        <v>0.85999999999999943</v>
      </c>
      <c r="J77" s="1028">
        <f t="shared" si="1"/>
        <v>-6.0833333333333321</v>
      </c>
      <c r="K77" s="1028">
        <f t="shared" si="1"/>
        <v>-1.9642857142857117</v>
      </c>
      <c r="L77" s="1028">
        <f t="shared" si="1"/>
        <v>-11.49</v>
      </c>
      <c r="M77" s="1028">
        <f t="shared" si="1"/>
        <v>8.2045454545454533</v>
      </c>
      <c r="N77" s="1028">
        <f t="shared" si="1"/>
        <v>-6.038181818181819</v>
      </c>
      <c r="O77" s="1028">
        <f t="shared" si="1"/>
        <v>-5.4699999999999989</v>
      </c>
      <c r="P77" s="1041">
        <f t="shared" si="1"/>
        <v>-12.660000000000002</v>
      </c>
      <c r="Q77" s="1750"/>
      <c r="R77" s="124"/>
      <c r="S77" s="130"/>
      <c r="T77" s="399"/>
      <c r="U77" s="1895"/>
      <c r="V77" s="855"/>
      <c r="W77" s="855"/>
      <c r="X77" s="855"/>
      <c r="Y77" s="855"/>
      <c r="Z77" s="2475"/>
      <c r="AB77" s="52"/>
      <c r="AC77" s="746"/>
      <c r="AD77" s="167"/>
      <c r="AE77" s="167"/>
      <c r="AF77" s="167"/>
      <c r="AG77" s="1714"/>
      <c r="AH77" s="115"/>
      <c r="AI77" s="115"/>
      <c r="AJ77" s="115"/>
      <c r="AK77" s="115"/>
      <c r="AL77" s="114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2:59">
      <c r="B78" s="91"/>
      <c r="C78" s="1941" t="s">
        <v>123</v>
      </c>
      <c r="D78" s="61"/>
      <c r="E78" s="378"/>
      <c r="F78" s="1565"/>
      <c r="G78" s="1565"/>
      <c r="H78" s="1093"/>
      <c r="I78" s="1566"/>
      <c r="J78" s="1566"/>
      <c r="K78" s="1566"/>
      <c r="L78" s="1566"/>
      <c r="M78" s="1888"/>
      <c r="N78" s="1566"/>
      <c r="O78" s="1566"/>
      <c r="P78" s="1093"/>
      <c r="Q78" s="1088"/>
      <c r="R78" s="97"/>
      <c r="S78" s="130"/>
      <c r="T78" s="280"/>
      <c r="U78" s="405"/>
      <c r="V78" s="2476"/>
      <c r="W78" s="2476"/>
      <c r="X78" s="2476"/>
      <c r="Y78" s="2476"/>
      <c r="Z78" s="130"/>
      <c r="AB78" s="367"/>
      <c r="AC78" s="367"/>
      <c r="AD78" s="367"/>
      <c r="AE78" s="189"/>
      <c r="AF78" s="115"/>
      <c r="AG78" s="115"/>
      <c r="AH78" s="115"/>
      <c r="AI78" s="115"/>
      <c r="AJ78" s="130"/>
      <c r="AK78" s="130"/>
      <c r="AL78" s="130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2:59" ht="13.5" customHeight="1">
      <c r="B79" s="1676" t="s">
        <v>767</v>
      </c>
      <c r="C79" s="268" t="s">
        <v>771</v>
      </c>
      <c r="D79" s="271">
        <v>60</v>
      </c>
      <c r="E79" s="1641">
        <v>0.48</v>
      </c>
      <c r="F79" s="411">
        <v>0.06</v>
      </c>
      <c r="G79" s="362">
        <v>1.02</v>
      </c>
      <c r="H79" s="1663">
        <v>6.6</v>
      </c>
      <c r="I79" s="250">
        <v>2.1</v>
      </c>
      <c r="J79" s="250">
        <v>0.06</v>
      </c>
      <c r="K79" s="250">
        <v>0.06</v>
      </c>
      <c r="L79" s="250">
        <v>0</v>
      </c>
      <c r="M79" s="356">
        <v>13.8</v>
      </c>
      <c r="N79" s="250">
        <v>14.4</v>
      </c>
      <c r="O79" s="250">
        <v>8.4</v>
      </c>
      <c r="P79" s="250">
        <v>0.36</v>
      </c>
      <c r="Q79" s="1082"/>
      <c r="R79" s="39"/>
      <c r="S79" s="130"/>
      <c r="T79" s="187"/>
      <c r="U79" s="115"/>
      <c r="V79" s="130"/>
      <c r="W79" s="130"/>
      <c r="X79" s="130"/>
      <c r="Y79" s="130"/>
      <c r="Z79" s="130"/>
      <c r="AB79" s="125"/>
      <c r="AC79" s="125"/>
      <c r="AD79" s="125"/>
      <c r="AE79" s="189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93"/>
      <c r="BD79" s="405"/>
      <c r="BE79" s="115"/>
      <c r="BF79" s="115"/>
      <c r="BG79" s="115"/>
    </row>
    <row r="80" spans="2:59" ht="16.5" customHeight="1">
      <c r="B80" s="1108" t="s">
        <v>768</v>
      </c>
      <c r="C80" s="268" t="s">
        <v>582</v>
      </c>
      <c r="D80" s="271">
        <v>200</v>
      </c>
      <c r="E80" s="344">
        <v>5.04</v>
      </c>
      <c r="F80" s="345">
        <v>2.86</v>
      </c>
      <c r="G80" s="346">
        <v>11.68</v>
      </c>
      <c r="H80" s="1711">
        <v>92.6</v>
      </c>
      <c r="I80" s="350">
        <v>3.8</v>
      </c>
      <c r="J80" s="350">
        <v>0.13</v>
      </c>
      <c r="K80" s="350">
        <v>0.12</v>
      </c>
      <c r="L80" s="925">
        <v>14</v>
      </c>
      <c r="M80" s="356">
        <v>28.26</v>
      </c>
      <c r="N80" s="250">
        <v>71.400000000000006</v>
      </c>
      <c r="O80" s="350">
        <v>27.5</v>
      </c>
      <c r="P80" s="250">
        <v>1.6220000000000001</v>
      </c>
      <c r="Q80" s="552"/>
      <c r="R80" s="97"/>
      <c r="S80" s="660"/>
      <c r="T80" s="110"/>
      <c r="U80" s="107"/>
      <c r="V80" s="125"/>
      <c r="W80" s="125"/>
      <c r="X80" s="125"/>
      <c r="Y80" s="190"/>
      <c r="Z80" s="647"/>
      <c r="AB80" s="125"/>
      <c r="AC80" s="125"/>
      <c r="AD80" s="125"/>
      <c r="AE80" s="189"/>
      <c r="AF80" s="115"/>
      <c r="AG80" s="115"/>
      <c r="AH80" s="115"/>
      <c r="AI80" s="115"/>
      <c r="AJ80" s="115"/>
      <c r="AK80" s="115"/>
      <c r="AL80" s="115"/>
      <c r="AM80" s="124"/>
      <c r="AN80" s="364"/>
      <c r="AO80" s="107"/>
      <c r="AP80" s="189"/>
      <c r="AQ80" s="393"/>
      <c r="AR80" s="189"/>
      <c r="AS80" s="190"/>
      <c r="AT80" s="189"/>
      <c r="AU80" s="365"/>
      <c r="AV80" s="162"/>
      <c r="AW80" s="393"/>
      <c r="AX80" s="189"/>
      <c r="AY80" s="162"/>
      <c r="AZ80" s="189"/>
      <c r="BA80" s="189"/>
      <c r="BB80" s="189"/>
      <c r="BC80" s="135"/>
      <c r="BD80" s="405"/>
      <c r="BE80" s="115"/>
      <c r="BF80" s="115"/>
      <c r="BG80" s="115"/>
    </row>
    <row r="81" spans="2:59">
      <c r="B81" s="1106" t="s">
        <v>769</v>
      </c>
      <c r="C81" s="249" t="s">
        <v>573</v>
      </c>
      <c r="D81" s="272">
        <v>90</v>
      </c>
      <c r="E81" s="1904">
        <v>7.8129999999999997</v>
      </c>
      <c r="F81" s="359">
        <v>11.16</v>
      </c>
      <c r="G81" s="359">
        <v>19.276</v>
      </c>
      <c r="H81" s="1711">
        <v>208.316</v>
      </c>
      <c r="I81" s="1922">
        <v>0.753</v>
      </c>
      <c r="J81" s="1042">
        <v>5.3999999999999999E-2</v>
      </c>
      <c r="K81" s="1645">
        <v>0.11</v>
      </c>
      <c r="L81" s="925">
        <v>31.634</v>
      </c>
      <c r="M81" s="2305">
        <v>120.474</v>
      </c>
      <c r="N81" s="2030">
        <v>203.98</v>
      </c>
      <c r="O81" s="1669">
        <v>33.299999999999997</v>
      </c>
      <c r="P81" s="1669">
        <v>1.2</v>
      </c>
      <c r="Q81" s="552"/>
      <c r="R81" s="11"/>
      <c r="S81" s="646"/>
      <c r="T81" s="110"/>
      <c r="U81" s="107"/>
      <c r="V81" s="189"/>
      <c r="W81" s="393"/>
      <c r="X81" s="189"/>
      <c r="Y81" s="106"/>
      <c r="Z81" s="647"/>
      <c r="AB81" s="125"/>
      <c r="AC81" s="239"/>
      <c r="AD81" s="125"/>
      <c r="AE81" s="189"/>
      <c r="AF81" s="115"/>
      <c r="AG81" s="115"/>
      <c r="AH81" s="123"/>
      <c r="AI81" s="115"/>
      <c r="AJ81" s="115"/>
      <c r="AK81" s="115"/>
      <c r="AL81" s="115"/>
      <c r="AM81" s="124"/>
      <c r="AN81" s="110"/>
      <c r="AO81" s="107"/>
      <c r="AP81" s="125"/>
      <c r="AQ81" s="125"/>
      <c r="AR81" s="367"/>
      <c r="AS81" s="190"/>
      <c r="AT81" s="125"/>
      <c r="AU81" s="189"/>
      <c r="AV81" s="189"/>
      <c r="AW81" s="189"/>
      <c r="AX81" s="189"/>
      <c r="AY81" s="189"/>
      <c r="AZ81" s="189"/>
      <c r="BA81" s="189"/>
      <c r="BB81" s="189"/>
      <c r="BC81" s="135"/>
      <c r="BD81" s="405"/>
      <c r="BE81" s="115"/>
      <c r="BF81" s="115"/>
      <c r="BG81" s="115"/>
    </row>
    <row r="82" spans="2:59">
      <c r="B82" s="1106" t="s">
        <v>770</v>
      </c>
      <c r="C82" s="1698" t="s">
        <v>579</v>
      </c>
      <c r="D82" s="269">
        <v>150</v>
      </c>
      <c r="E82" s="232">
        <v>2.7570000000000001</v>
      </c>
      <c r="F82" s="350">
        <v>9.7050000000000001</v>
      </c>
      <c r="G82" s="363">
        <v>29.702999999999999</v>
      </c>
      <c r="H82" s="1711">
        <v>231.19</v>
      </c>
      <c r="I82" s="350">
        <v>17.87</v>
      </c>
      <c r="J82" s="350">
        <v>0.09</v>
      </c>
      <c r="K82" s="350">
        <v>7.0000000000000007E-2</v>
      </c>
      <c r="L82" s="926">
        <v>65.709999999999994</v>
      </c>
      <c r="M82" s="356">
        <v>53.09</v>
      </c>
      <c r="N82" s="250">
        <v>25.29</v>
      </c>
      <c r="O82" s="250">
        <v>2.323</v>
      </c>
      <c r="P82" s="250">
        <v>0.66</v>
      </c>
      <c r="Q82" s="552"/>
      <c r="R82" s="41"/>
      <c r="S82" s="730"/>
      <c r="T82" s="110"/>
      <c r="U82" s="105"/>
      <c r="V82" s="367"/>
      <c r="W82" s="367"/>
      <c r="X82" s="367"/>
      <c r="Y82" s="106"/>
      <c r="Z82" s="647"/>
      <c r="AB82" s="230"/>
      <c r="AC82" s="114"/>
      <c r="AD82" s="114"/>
      <c r="AE82" s="113"/>
      <c r="AF82" s="115"/>
      <c r="AG82" s="115"/>
      <c r="AH82" s="123"/>
      <c r="AI82" s="115"/>
      <c r="AJ82" s="115"/>
      <c r="AK82" s="115"/>
      <c r="AL82" s="109"/>
      <c r="AM82" s="124"/>
      <c r="AN82" s="110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0"/>
      <c r="BD82" s="405"/>
      <c r="BE82" s="115"/>
      <c r="BF82" s="115"/>
      <c r="BG82" s="115"/>
    </row>
    <row r="83" spans="2:59">
      <c r="B83" s="1107" t="s">
        <v>559</v>
      </c>
      <c r="C83" s="249" t="s">
        <v>323</v>
      </c>
      <c r="D83" s="269">
        <v>200</v>
      </c>
      <c r="E83" s="232">
        <v>1</v>
      </c>
      <c r="F83" s="350">
        <v>0</v>
      </c>
      <c r="G83" s="350">
        <v>23.4</v>
      </c>
      <c r="H83" s="925">
        <f>G83*4+F83*9+E83*4</f>
        <v>97.6</v>
      </c>
      <c r="I83" s="350">
        <v>1.2</v>
      </c>
      <c r="J83" s="350">
        <v>4.0000000000000001E-3</v>
      </c>
      <c r="K83" s="350">
        <v>4.0000000000000001E-3</v>
      </c>
      <c r="L83" s="698">
        <v>0</v>
      </c>
      <c r="M83" s="250">
        <v>30.4</v>
      </c>
      <c r="N83" s="250">
        <v>36</v>
      </c>
      <c r="O83" s="250">
        <v>0.8</v>
      </c>
      <c r="P83" s="2218">
        <v>1.8</v>
      </c>
      <c r="Q83" s="552"/>
      <c r="R83" s="11"/>
      <c r="S83" s="730"/>
      <c r="T83" s="1896"/>
      <c r="U83" s="107"/>
      <c r="V83" s="125"/>
      <c r="W83" s="125"/>
      <c r="X83" s="604"/>
      <c r="Y83" s="106"/>
      <c r="Z83" s="1117"/>
      <c r="AB83" s="627"/>
      <c r="AC83" s="626"/>
      <c r="AD83" s="626"/>
      <c r="AE83" s="626"/>
      <c r="AF83" s="115"/>
      <c r="AG83" s="134"/>
      <c r="AH83" s="187"/>
      <c r="AI83" s="115"/>
      <c r="AJ83" s="115"/>
      <c r="AK83" s="115"/>
      <c r="AL83" s="115"/>
      <c r="AM83" s="124"/>
      <c r="AN83" s="110"/>
      <c r="AO83" s="107"/>
      <c r="AP83" s="125"/>
      <c r="AQ83" s="125"/>
      <c r="AR83" s="125"/>
      <c r="AS83" s="190"/>
      <c r="AT83" s="125"/>
      <c r="AU83" s="125"/>
      <c r="AV83" s="125"/>
      <c r="AW83" s="125"/>
      <c r="AX83" s="125"/>
      <c r="AY83" s="125"/>
      <c r="AZ83" s="125"/>
      <c r="BA83" s="125"/>
      <c r="BB83" s="189"/>
      <c r="BC83" s="135"/>
      <c r="BD83" s="405"/>
      <c r="BE83" s="115"/>
      <c r="BF83" s="115"/>
      <c r="BG83" s="115"/>
    </row>
    <row r="84" spans="2:59" ht="17.25" customHeight="1">
      <c r="B84" s="1105" t="s">
        <v>9</v>
      </c>
      <c r="C84" s="249" t="s">
        <v>10</v>
      </c>
      <c r="D84" s="269">
        <v>50</v>
      </c>
      <c r="E84" s="1904">
        <v>1.925</v>
      </c>
      <c r="F84" s="359">
        <v>0.68799999999999994</v>
      </c>
      <c r="G84" s="350">
        <v>27.1</v>
      </c>
      <c r="H84" s="925">
        <v>122.292</v>
      </c>
      <c r="I84" s="250">
        <v>0</v>
      </c>
      <c r="J84" s="1063">
        <v>0.06</v>
      </c>
      <c r="K84" s="763">
        <v>0.02</v>
      </c>
      <c r="L84" s="925">
        <v>0</v>
      </c>
      <c r="M84" s="356">
        <v>10</v>
      </c>
      <c r="N84" s="250">
        <v>32.5</v>
      </c>
      <c r="O84" s="250">
        <v>7</v>
      </c>
      <c r="P84" s="250">
        <v>5.5E-2</v>
      </c>
      <c r="Q84" s="552"/>
      <c r="R84" s="97"/>
      <c r="AE84" s="401"/>
      <c r="AF84" s="115"/>
      <c r="AG84" s="410"/>
      <c r="AH84" s="110"/>
      <c r="AI84" s="366"/>
      <c r="AJ84" s="115"/>
      <c r="AK84" s="115"/>
      <c r="AL84" s="115"/>
      <c r="AM84" s="124"/>
      <c r="AN84" s="110"/>
      <c r="AO84" s="107"/>
      <c r="AP84" s="125"/>
      <c r="AQ84" s="125"/>
      <c r="AR84" s="125"/>
      <c r="AS84" s="190"/>
      <c r="AT84" s="125"/>
      <c r="AU84" s="125"/>
      <c r="AV84" s="125"/>
      <c r="AW84" s="125"/>
      <c r="AX84" s="125"/>
      <c r="AY84" s="125"/>
      <c r="AZ84" s="125"/>
      <c r="BA84" s="125"/>
      <c r="BB84" s="189"/>
      <c r="BC84" s="135"/>
      <c r="BD84" s="405"/>
      <c r="BE84" s="115"/>
      <c r="BF84" s="115"/>
      <c r="BG84" s="115"/>
    </row>
    <row r="85" spans="2:59" ht="16.5" customHeight="1" thickBot="1">
      <c r="B85" s="1947" t="s">
        <v>9</v>
      </c>
      <c r="C85" s="200" t="s">
        <v>426</v>
      </c>
      <c r="D85" s="271">
        <v>30</v>
      </c>
      <c r="E85" s="2031">
        <v>1.6950000000000001</v>
      </c>
      <c r="F85" s="362">
        <v>0.45</v>
      </c>
      <c r="G85" s="362">
        <v>12.56</v>
      </c>
      <c r="H85" s="925">
        <v>61.07</v>
      </c>
      <c r="I85" s="250">
        <v>0</v>
      </c>
      <c r="J85" s="250">
        <v>0.08</v>
      </c>
      <c r="K85" s="250">
        <v>0.08</v>
      </c>
      <c r="L85" s="698">
        <v>0</v>
      </c>
      <c r="M85" s="356">
        <v>9.9</v>
      </c>
      <c r="N85" s="250">
        <v>70.2</v>
      </c>
      <c r="O85" s="250">
        <v>1.98</v>
      </c>
      <c r="P85" s="250">
        <v>1.32E-2</v>
      </c>
      <c r="Q85" s="551"/>
      <c r="R85" s="41"/>
      <c r="S85" s="646"/>
      <c r="T85" s="110"/>
      <c r="U85" s="107"/>
      <c r="V85" s="367"/>
      <c r="W85" s="367"/>
      <c r="X85" s="125"/>
      <c r="Y85" s="190"/>
      <c r="Z85" s="647"/>
      <c r="AB85" s="130"/>
      <c r="AC85" s="130"/>
      <c r="AD85" s="130"/>
      <c r="AE85" s="115"/>
      <c r="AF85" s="115"/>
      <c r="AG85" s="629"/>
      <c r="AH85" s="110"/>
      <c r="AI85" s="107"/>
      <c r="AJ85" s="115"/>
      <c r="AK85" s="115"/>
      <c r="AL85" s="405"/>
      <c r="AM85" s="115"/>
      <c r="AN85" s="187"/>
      <c r="AO85" s="115"/>
      <c r="AP85" s="125"/>
      <c r="AQ85" s="125"/>
      <c r="AR85" s="125"/>
      <c r="AS85" s="190"/>
      <c r="AT85" s="125"/>
      <c r="AU85" s="125"/>
      <c r="AV85" s="125"/>
      <c r="AW85" s="125"/>
      <c r="AX85" s="125"/>
      <c r="AY85" s="125"/>
      <c r="AZ85" s="125"/>
      <c r="BA85" s="125"/>
      <c r="BB85" s="189"/>
      <c r="BC85" s="135"/>
      <c r="BD85" s="405"/>
      <c r="BE85" s="115"/>
      <c r="BF85" s="115"/>
      <c r="BG85" s="115"/>
    </row>
    <row r="86" spans="2:59" ht="15" customHeight="1">
      <c r="B86" s="1038" t="s">
        <v>197</v>
      </c>
      <c r="C86" s="43"/>
      <c r="D86" s="178">
        <f t="shared" ref="D86:P86" si="2">SUM(D79:D85)</f>
        <v>780</v>
      </c>
      <c r="E86" s="496">
        <f t="shared" si="2"/>
        <v>20.71</v>
      </c>
      <c r="F86" s="927">
        <f t="shared" si="2"/>
        <v>24.922999999999998</v>
      </c>
      <c r="G86" s="927">
        <f t="shared" si="2"/>
        <v>124.739</v>
      </c>
      <c r="H86" s="252">
        <f t="shared" si="2"/>
        <v>819.66800000000001</v>
      </c>
      <c r="I86" s="970">
        <f t="shared" si="2"/>
        <v>25.723000000000003</v>
      </c>
      <c r="J86" s="970">
        <f t="shared" si="2"/>
        <v>0.47799999999999998</v>
      </c>
      <c r="K86" s="998">
        <f t="shared" si="2"/>
        <v>0.46400000000000002</v>
      </c>
      <c r="L86" s="970">
        <f t="shared" si="2"/>
        <v>111.34399999999999</v>
      </c>
      <c r="M86" s="929">
        <f t="shared" si="2"/>
        <v>265.92399999999998</v>
      </c>
      <c r="N86" s="929">
        <f t="shared" si="2"/>
        <v>453.77</v>
      </c>
      <c r="O86" s="929">
        <f t="shared" si="2"/>
        <v>81.302999999999983</v>
      </c>
      <c r="P86" s="930">
        <f t="shared" si="2"/>
        <v>5.7102000000000004</v>
      </c>
      <c r="Q86" s="1750"/>
      <c r="R86" s="11"/>
      <c r="S86" s="646"/>
      <c r="T86" s="110"/>
      <c r="U86" s="107"/>
      <c r="V86" s="367"/>
      <c r="W86" s="125"/>
      <c r="X86" s="125"/>
      <c r="Y86" s="190"/>
      <c r="Z86" s="647"/>
      <c r="AB86" s="130"/>
      <c r="AC86" s="130"/>
      <c r="AD86" s="130"/>
      <c r="AE86" s="115"/>
      <c r="AF86" s="115"/>
      <c r="AG86" s="127"/>
      <c r="AH86" s="110"/>
      <c r="AI86" s="107"/>
      <c r="AJ86" s="109"/>
      <c r="AK86" s="109"/>
      <c r="AL86" s="109"/>
      <c r="AM86" s="126"/>
      <c r="AN86" s="110"/>
      <c r="AO86" s="107"/>
      <c r="AP86" s="125"/>
      <c r="AQ86" s="125"/>
      <c r="AR86" s="125"/>
      <c r="AS86" s="190"/>
      <c r="AT86" s="125"/>
      <c r="AU86" s="125"/>
      <c r="AV86" s="367"/>
      <c r="AW86" s="125"/>
      <c r="AX86" s="125"/>
      <c r="AY86" s="125"/>
      <c r="AZ86" s="125"/>
      <c r="BA86" s="125"/>
      <c r="BB86" s="189"/>
      <c r="BC86" s="135"/>
      <c r="BD86" s="405"/>
      <c r="BE86" s="115"/>
      <c r="BF86" s="115"/>
      <c r="BG86" s="115"/>
    </row>
    <row r="87" spans="2:59" ht="13.5" customHeight="1">
      <c r="B87" s="1007"/>
      <c r="C87" s="1008" t="s">
        <v>11</v>
      </c>
      <c r="D87" s="1564">
        <v>0.35</v>
      </c>
      <c r="E87" s="1145">
        <v>26.95</v>
      </c>
      <c r="F87" s="1143">
        <v>27.65</v>
      </c>
      <c r="G87" s="1144">
        <v>117.25</v>
      </c>
      <c r="H87" s="1144">
        <v>822.5</v>
      </c>
      <c r="I87" s="1140">
        <v>21</v>
      </c>
      <c r="J87" s="836">
        <v>0.42</v>
      </c>
      <c r="K87" s="837">
        <v>0.49</v>
      </c>
      <c r="L87" s="943">
        <v>245</v>
      </c>
      <c r="M87" s="1166">
        <v>385</v>
      </c>
      <c r="N87" s="1167">
        <v>385</v>
      </c>
      <c r="O87" s="943">
        <v>87.5</v>
      </c>
      <c r="P87" s="1142">
        <v>4.2</v>
      </c>
      <c r="Q87" s="1750"/>
      <c r="R87" s="41"/>
      <c r="S87" s="405"/>
      <c r="T87" s="396"/>
      <c r="U87" s="781"/>
      <c r="V87" s="626"/>
      <c r="W87" s="1162"/>
      <c r="X87" s="1163"/>
      <c r="Y87" s="1164"/>
      <c r="Z87" s="225"/>
      <c r="AB87" s="130"/>
      <c r="AC87" s="130"/>
      <c r="AD87" s="130"/>
      <c r="AE87" s="115"/>
      <c r="AF87" s="115"/>
      <c r="AG87" s="115"/>
      <c r="AH87" s="115"/>
      <c r="AI87" s="115"/>
      <c r="AJ87" s="109"/>
      <c r="AK87" s="109"/>
      <c r="AL87" s="109"/>
      <c r="AM87" s="186"/>
      <c r="AN87" s="114"/>
      <c r="AO87" s="105"/>
      <c r="AP87" s="125"/>
      <c r="AQ87" s="125"/>
      <c r="AR87" s="125"/>
      <c r="AS87" s="190"/>
      <c r="AT87" s="125"/>
      <c r="AU87" s="125"/>
      <c r="AV87" s="367"/>
      <c r="AW87" s="125"/>
      <c r="AX87" s="125"/>
      <c r="AY87" s="125"/>
      <c r="AZ87" s="125"/>
      <c r="BA87" s="125"/>
      <c r="BB87" s="189"/>
      <c r="BC87" s="135"/>
      <c r="BD87" s="405"/>
      <c r="BE87" s="115"/>
      <c r="BF87" s="115"/>
      <c r="BG87" s="115"/>
    </row>
    <row r="88" spans="2:59" ht="12.75" customHeight="1" thickBot="1">
      <c r="B88" s="246"/>
      <c r="C88" s="1003" t="s">
        <v>475</v>
      </c>
      <c r="D88" s="1050"/>
      <c r="E88" s="1002">
        <f t="shared" ref="E88:P88" si="3">(E86*100/E339)-35</f>
        <v>-8.1038961038961048</v>
      </c>
      <c r="F88" s="1000">
        <f t="shared" si="3"/>
        <v>-3.4518987341772203</v>
      </c>
      <c r="G88" s="1000">
        <f t="shared" si="3"/>
        <v>2.2355223880596995</v>
      </c>
      <c r="H88" s="1000">
        <f t="shared" si="3"/>
        <v>-0.12051063829787267</v>
      </c>
      <c r="I88" s="1000">
        <f t="shared" si="3"/>
        <v>7.8716666666666697</v>
      </c>
      <c r="J88" s="1000">
        <f t="shared" si="3"/>
        <v>4.8333333333333357</v>
      </c>
      <c r="K88" s="1000">
        <f t="shared" si="3"/>
        <v>-1.8571428571428541</v>
      </c>
      <c r="L88" s="1009">
        <f t="shared" si="3"/>
        <v>-19.093714285714285</v>
      </c>
      <c r="M88" s="1009">
        <f t="shared" si="3"/>
        <v>-10.82509090909091</v>
      </c>
      <c r="N88" s="1000">
        <f t="shared" si="3"/>
        <v>6.2518181818181802</v>
      </c>
      <c r="O88" s="1000">
        <f t="shared" si="3"/>
        <v>-2.4788000000000068</v>
      </c>
      <c r="P88" s="1001">
        <f t="shared" si="3"/>
        <v>12.585000000000001</v>
      </c>
      <c r="Q88" s="1750"/>
      <c r="R88" s="41"/>
      <c r="S88" s="130"/>
      <c r="T88" s="399"/>
      <c r="U88" s="1895"/>
      <c r="V88" s="855"/>
      <c r="W88" s="855"/>
      <c r="X88" s="855"/>
      <c r="Y88" s="855"/>
      <c r="Z88" s="732"/>
      <c r="AB88" s="135"/>
      <c r="AC88" s="135"/>
      <c r="AD88" s="135"/>
      <c r="AE88" s="135"/>
      <c r="AF88" s="115"/>
      <c r="AG88" s="115"/>
      <c r="AH88" s="115"/>
      <c r="AI88" s="115"/>
      <c r="AJ88" s="107"/>
      <c r="AK88" s="107"/>
      <c r="AL88" s="107"/>
      <c r="AM88" s="161"/>
      <c r="AN88" s="110"/>
      <c r="AO88" s="107"/>
      <c r="AP88" s="125"/>
      <c r="AQ88" s="367"/>
      <c r="AR88" s="125"/>
      <c r="AS88" s="190"/>
      <c r="AT88" s="125"/>
      <c r="AU88" s="125"/>
      <c r="AV88" s="125"/>
      <c r="AW88" s="125"/>
      <c r="AX88" s="125"/>
      <c r="AY88" s="125"/>
      <c r="AZ88" s="239"/>
      <c r="BA88" s="125"/>
      <c r="BB88" s="189"/>
      <c r="BC88" s="135"/>
      <c r="BD88" s="405"/>
      <c r="BE88" s="115"/>
      <c r="BF88" s="115"/>
      <c r="BG88" s="115"/>
    </row>
    <row r="89" spans="2:59" ht="16.5" customHeight="1">
      <c r="B89" s="901"/>
      <c r="C89" s="680" t="s">
        <v>245</v>
      </c>
      <c r="D89" s="61"/>
      <c r="E89" s="663"/>
      <c r="F89" s="1568"/>
      <c r="G89" s="1568"/>
      <c r="H89" s="950"/>
      <c r="I89" s="950"/>
      <c r="J89" s="950"/>
      <c r="K89" s="950"/>
      <c r="L89" s="950"/>
      <c r="M89" s="950"/>
      <c r="N89" s="950"/>
      <c r="O89" s="950"/>
      <c r="P89" s="1094"/>
      <c r="Q89" s="1088"/>
      <c r="R89" s="11"/>
      <c r="S89" s="130"/>
      <c r="T89" s="280"/>
      <c r="U89" s="405"/>
      <c r="V89" s="1899"/>
      <c r="W89" s="1899"/>
      <c r="X89" s="1899"/>
      <c r="Y89" s="1897"/>
      <c r="Z89" s="130"/>
      <c r="AB89" s="405"/>
      <c r="AC89" s="405"/>
      <c r="AD89" s="405"/>
      <c r="AE89" s="405"/>
      <c r="AF89" s="115"/>
      <c r="AG89" s="115"/>
      <c r="AH89" s="115"/>
      <c r="AI89" s="115"/>
      <c r="AJ89" s="109"/>
      <c r="AK89" s="109"/>
      <c r="AL89" s="109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35"/>
      <c r="BD89" s="405"/>
      <c r="BE89" s="115"/>
      <c r="BF89" s="115"/>
      <c r="BG89" s="115"/>
    </row>
    <row r="90" spans="2:59" ht="16.5" customHeight="1">
      <c r="B90" s="1106" t="s">
        <v>591</v>
      </c>
      <c r="C90" s="249" t="s">
        <v>250</v>
      </c>
      <c r="D90" s="269">
        <v>200</v>
      </c>
      <c r="E90" s="1833">
        <v>5.2039999999999997</v>
      </c>
      <c r="F90" s="359">
        <v>4.7480000000000002</v>
      </c>
      <c r="G90" s="359">
        <v>17.876999999999999</v>
      </c>
      <c r="H90" s="925">
        <v>135.25</v>
      </c>
      <c r="I90" s="352">
        <v>1.04</v>
      </c>
      <c r="J90" s="350">
        <v>0.06</v>
      </c>
      <c r="K90" s="350">
        <v>0.25</v>
      </c>
      <c r="L90" s="925">
        <v>26.454000000000001</v>
      </c>
      <c r="M90" s="352">
        <v>215.5</v>
      </c>
      <c r="N90" s="350">
        <v>172.8</v>
      </c>
      <c r="O90" s="350">
        <v>34.799999999999997</v>
      </c>
      <c r="P90" s="698">
        <v>0.80900000000000005</v>
      </c>
      <c r="Q90" s="1091"/>
      <c r="R90" s="11"/>
      <c r="S90" s="130"/>
      <c r="T90" s="187"/>
      <c r="U90" s="115"/>
      <c r="V90" s="130"/>
      <c r="W90" s="130"/>
      <c r="X90" s="130"/>
      <c r="Y90" s="130"/>
      <c r="Z90" s="130"/>
      <c r="AB90" s="130"/>
      <c r="AC90" s="130"/>
      <c r="AD90" s="130"/>
      <c r="AE90" s="115"/>
      <c r="AF90" s="115"/>
      <c r="AG90" s="115"/>
      <c r="AH90" s="115"/>
      <c r="AI90" s="115"/>
      <c r="AJ90" s="109"/>
      <c r="AK90" s="109"/>
      <c r="AL90" s="109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405"/>
      <c r="BE90" s="115"/>
      <c r="BF90" s="115"/>
      <c r="BG90" s="115"/>
    </row>
    <row r="91" spans="2:59" ht="16.5" customHeight="1">
      <c r="B91" s="1950" t="s">
        <v>701</v>
      </c>
      <c r="C91" s="249" t="s">
        <v>263</v>
      </c>
      <c r="D91" s="1951" t="s">
        <v>476</v>
      </c>
      <c r="E91" s="352">
        <v>3.8660000000000001</v>
      </c>
      <c r="F91" s="350">
        <v>3.222</v>
      </c>
      <c r="G91" s="363">
        <v>12.603999999999999</v>
      </c>
      <c r="H91" s="1855">
        <v>48.012</v>
      </c>
      <c r="I91" s="359">
        <v>0.13339999999999999</v>
      </c>
      <c r="J91" s="350">
        <v>1.867E-3</v>
      </c>
      <c r="K91" s="350">
        <v>0.12</v>
      </c>
      <c r="L91" s="925">
        <v>26</v>
      </c>
      <c r="M91" s="1669">
        <v>78.900000000000006</v>
      </c>
      <c r="N91" s="250">
        <v>88.7</v>
      </c>
      <c r="O91" s="250">
        <v>12.76</v>
      </c>
      <c r="P91" s="250">
        <v>3.09E-2</v>
      </c>
      <c r="Q91" s="552"/>
      <c r="R91" s="11"/>
      <c r="S91" s="730"/>
      <c r="T91" s="110"/>
      <c r="U91" s="107"/>
      <c r="V91" s="367"/>
      <c r="W91" s="367"/>
      <c r="X91" s="367"/>
      <c r="Y91" s="190"/>
      <c r="Z91" s="169"/>
      <c r="AB91" s="239"/>
      <c r="AC91" s="125"/>
      <c r="AD91" s="125"/>
      <c r="AE91" s="189"/>
      <c r="AF91" s="128"/>
      <c r="AG91" s="115"/>
      <c r="AH91" s="115"/>
      <c r="AI91" s="115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15"/>
      <c r="AU91" s="115"/>
      <c r="AV91" s="115"/>
      <c r="AW91" s="115"/>
      <c r="AX91" s="109"/>
      <c r="AY91" s="109"/>
      <c r="AZ91" s="115"/>
      <c r="BA91" s="115"/>
      <c r="BB91" s="135"/>
      <c r="BC91" s="135"/>
      <c r="BD91" s="405"/>
      <c r="BE91" s="115"/>
      <c r="BF91" s="115"/>
      <c r="BG91" s="115"/>
    </row>
    <row r="92" spans="2:59" ht="17.25" customHeight="1" thickBot="1">
      <c r="B92" s="2009" t="s">
        <v>484</v>
      </c>
      <c r="C92" s="200" t="s">
        <v>322</v>
      </c>
      <c r="D92" s="388">
        <v>140</v>
      </c>
      <c r="E92" s="360">
        <v>0.48</v>
      </c>
      <c r="F92" s="1099">
        <v>0.48</v>
      </c>
      <c r="G92" s="362">
        <v>11.76</v>
      </c>
      <c r="H92" s="938">
        <v>56.4</v>
      </c>
      <c r="I92" s="350">
        <v>14</v>
      </c>
      <c r="J92" s="350">
        <v>5.6000000000000001E-2</v>
      </c>
      <c r="K92" s="350">
        <v>7.0000000000000007E-2</v>
      </c>
      <c r="L92" s="925">
        <v>0</v>
      </c>
      <c r="M92" s="250">
        <v>20.52</v>
      </c>
      <c r="N92" s="250">
        <v>39.200000000000003</v>
      </c>
      <c r="O92" s="1084">
        <v>51.24</v>
      </c>
      <c r="P92" s="250">
        <v>0.84</v>
      </c>
      <c r="Q92" s="551"/>
      <c r="R92" s="11"/>
      <c r="S92" s="660"/>
      <c r="T92" s="110"/>
      <c r="U92" s="657"/>
      <c r="V92" s="125"/>
      <c r="W92" s="125"/>
      <c r="X92" s="604"/>
      <c r="Y92" s="1898"/>
      <c r="Z92" s="647"/>
      <c r="AB92" s="162"/>
      <c r="AC92" s="189"/>
      <c r="AD92" s="625"/>
      <c r="AE92" s="189"/>
      <c r="AF92" s="124"/>
      <c r="AG92" s="410"/>
      <c r="AH92" s="114"/>
      <c r="AI92" s="169"/>
      <c r="AJ92" s="190"/>
      <c r="AK92" s="125"/>
      <c r="AL92" s="125"/>
      <c r="AM92" s="125"/>
      <c r="AN92" s="125"/>
      <c r="AO92" s="125"/>
      <c r="AP92" s="125"/>
      <c r="AQ92" s="125"/>
      <c r="AR92" s="125"/>
      <c r="AS92" s="115"/>
      <c r="AT92" s="115"/>
      <c r="AU92" s="115"/>
      <c r="AV92" s="115"/>
      <c r="AW92" s="115"/>
      <c r="AX92" s="194"/>
      <c r="AY92" s="109"/>
      <c r="AZ92" s="115"/>
      <c r="BA92" s="115"/>
      <c r="BB92" s="110"/>
      <c r="BC92" s="110"/>
      <c r="BD92" s="109"/>
      <c r="BE92" s="115"/>
      <c r="BF92" s="115"/>
      <c r="BG92" s="115"/>
    </row>
    <row r="93" spans="2:59" ht="15" customHeight="1">
      <c r="B93" s="485" t="s">
        <v>256</v>
      </c>
      <c r="C93" s="723"/>
      <c r="D93" s="183">
        <f>D90+D92+10+30</f>
        <v>380</v>
      </c>
      <c r="E93" s="496">
        <f t="shared" ref="E93:P93" si="4">SUM(E90:E92)</f>
        <v>9.5500000000000007</v>
      </c>
      <c r="F93" s="487">
        <f t="shared" si="4"/>
        <v>8.4500000000000011</v>
      </c>
      <c r="G93" s="927">
        <f t="shared" si="4"/>
        <v>42.241</v>
      </c>
      <c r="H93" s="252">
        <f t="shared" si="4"/>
        <v>239.66200000000001</v>
      </c>
      <c r="I93" s="929">
        <f t="shared" si="4"/>
        <v>15.173400000000001</v>
      </c>
      <c r="J93" s="999">
        <f t="shared" si="4"/>
        <v>0.117867</v>
      </c>
      <c r="K93" s="931">
        <f t="shared" si="4"/>
        <v>0.44</v>
      </c>
      <c r="L93" s="1891">
        <f t="shared" si="4"/>
        <v>52.454000000000001</v>
      </c>
      <c r="M93" s="929">
        <f t="shared" si="4"/>
        <v>314.91999999999996</v>
      </c>
      <c r="N93" s="929">
        <f t="shared" si="4"/>
        <v>300.7</v>
      </c>
      <c r="O93" s="929">
        <f t="shared" si="4"/>
        <v>98.8</v>
      </c>
      <c r="P93" s="1892">
        <f t="shared" si="4"/>
        <v>1.6798999999999999</v>
      </c>
      <c r="Q93" s="548"/>
      <c r="R93" s="97"/>
      <c r="S93" s="730"/>
      <c r="T93" s="110"/>
      <c r="U93" s="107"/>
      <c r="V93" s="125"/>
      <c r="W93" s="604"/>
      <c r="X93" s="125"/>
      <c r="Y93" s="190"/>
      <c r="Z93" s="659"/>
      <c r="AB93" s="189"/>
      <c r="AC93" s="189"/>
      <c r="AD93" s="189"/>
      <c r="AE93" s="189"/>
      <c r="AF93" s="109"/>
      <c r="AG93" s="127"/>
      <c r="AH93" s="110"/>
      <c r="AI93" s="105"/>
      <c r="AJ93" s="192"/>
      <c r="AK93" s="192"/>
      <c r="AL93" s="192"/>
      <c r="AM93" s="192"/>
      <c r="AN93" s="192"/>
      <c r="AO93" s="192"/>
      <c r="AP93" s="192"/>
      <c r="AQ93" s="192"/>
      <c r="AR93" s="192"/>
      <c r="AS93" s="115"/>
      <c r="AT93" s="115"/>
      <c r="AU93" s="115"/>
      <c r="AV93" s="115"/>
      <c r="AW93" s="115"/>
      <c r="AX93" s="194"/>
      <c r="AY93" s="109"/>
      <c r="AZ93" s="115"/>
      <c r="BA93" s="115"/>
      <c r="BB93" s="110"/>
      <c r="BC93" s="110"/>
      <c r="BD93" s="405"/>
      <c r="BE93" s="115"/>
      <c r="BF93" s="115"/>
      <c r="BG93" s="115"/>
    </row>
    <row r="94" spans="2:59" ht="15.75" customHeight="1">
      <c r="B94" s="1007"/>
      <c r="C94" s="1008" t="s">
        <v>11</v>
      </c>
      <c r="D94" s="1564">
        <v>0.1</v>
      </c>
      <c r="E94" s="892">
        <v>7.7</v>
      </c>
      <c r="F94" s="893">
        <v>7.9</v>
      </c>
      <c r="G94" s="894">
        <v>33.5</v>
      </c>
      <c r="H94" s="1165">
        <v>235</v>
      </c>
      <c r="I94" s="1024">
        <v>6</v>
      </c>
      <c r="J94" s="836">
        <v>0.12</v>
      </c>
      <c r="K94" s="837">
        <v>0.14000000000000001</v>
      </c>
      <c r="L94" s="943">
        <v>70</v>
      </c>
      <c r="M94" s="1916">
        <v>110</v>
      </c>
      <c r="N94" s="1917">
        <v>110</v>
      </c>
      <c r="O94" s="943">
        <v>25</v>
      </c>
      <c r="P94" s="1142">
        <v>1.2</v>
      </c>
      <c r="Q94" s="668"/>
      <c r="R94" s="41"/>
      <c r="S94" s="405"/>
      <c r="T94" s="396"/>
      <c r="U94" s="781"/>
      <c r="V94" s="626"/>
      <c r="W94" s="1162"/>
      <c r="X94" s="1163"/>
      <c r="Y94" s="1163"/>
      <c r="Z94" s="225"/>
      <c r="AB94" s="367"/>
      <c r="AC94" s="367"/>
      <c r="AD94" s="367"/>
      <c r="AE94" s="189"/>
      <c r="AF94" s="124"/>
      <c r="AG94" s="629"/>
      <c r="AH94" s="110"/>
      <c r="AI94" s="107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15"/>
      <c r="AU94" s="115"/>
      <c r="AV94" s="115"/>
      <c r="AW94" s="115"/>
      <c r="AX94" s="109"/>
      <c r="AY94" s="109"/>
      <c r="AZ94" s="115"/>
      <c r="BA94" s="115"/>
      <c r="BB94" s="135"/>
      <c r="BC94" s="135"/>
      <c r="BD94" s="405"/>
      <c r="BE94" s="115"/>
      <c r="BF94" s="115"/>
      <c r="BG94" s="115"/>
    </row>
    <row r="95" spans="2:59" ht="16.5" customHeight="1" thickBot="1">
      <c r="B95" s="246"/>
      <c r="C95" s="1003" t="s">
        <v>475</v>
      </c>
      <c r="D95" s="1050"/>
      <c r="E95" s="1013">
        <f t="shared" ref="E95:P95" si="5">(E93*100/E339)-10</f>
        <v>2.4025974025974044</v>
      </c>
      <c r="F95" s="1014">
        <f t="shared" si="5"/>
        <v>0.69620253164557155</v>
      </c>
      <c r="G95" s="1014">
        <f t="shared" si="5"/>
        <v>2.6092537313432853</v>
      </c>
      <c r="H95" s="1014">
        <f t="shared" si="5"/>
        <v>0.19838297872340505</v>
      </c>
      <c r="I95" s="1014">
        <f t="shared" si="5"/>
        <v>15.289000000000001</v>
      </c>
      <c r="J95" s="1014">
        <f t="shared" si="5"/>
        <v>-0.17774999999999963</v>
      </c>
      <c r="K95" s="1014">
        <f t="shared" si="5"/>
        <v>21.428571428571431</v>
      </c>
      <c r="L95" s="1014">
        <f t="shared" si="5"/>
        <v>-2.5065714285714291</v>
      </c>
      <c r="M95" s="1012">
        <f t="shared" si="5"/>
        <v>18.629090909090905</v>
      </c>
      <c r="N95" s="1012">
        <f t="shared" si="5"/>
        <v>17.336363636363636</v>
      </c>
      <c r="O95" s="1012">
        <f t="shared" si="5"/>
        <v>29.520000000000003</v>
      </c>
      <c r="P95" s="1610">
        <f t="shared" si="5"/>
        <v>3.9991666666666674</v>
      </c>
      <c r="Q95" s="668"/>
      <c r="R95" s="62"/>
      <c r="S95" s="130"/>
      <c r="T95" s="399"/>
      <c r="U95" s="1895"/>
      <c r="V95" s="855"/>
      <c r="W95" s="855"/>
      <c r="X95" s="855"/>
      <c r="Y95" s="855"/>
      <c r="Z95" s="732"/>
      <c r="AB95" s="125"/>
      <c r="AC95" s="125"/>
      <c r="AD95" s="125"/>
      <c r="AE95" s="189"/>
      <c r="AF95" s="124"/>
      <c r="AG95" s="189"/>
      <c r="AH95" s="189"/>
      <c r="AI95" s="189"/>
      <c r="AJ95" s="190"/>
      <c r="AK95" s="189"/>
      <c r="AL95" s="189"/>
      <c r="AM95" s="189"/>
      <c r="AN95" s="189"/>
      <c r="AO95" s="189"/>
      <c r="AP95" s="189"/>
      <c r="AQ95" s="189"/>
      <c r="AR95" s="189"/>
      <c r="AS95" s="189"/>
      <c r="AT95" s="115"/>
      <c r="AU95" s="115"/>
      <c r="AV95" s="115"/>
      <c r="AW95" s="115"/>
      <c r="AX95" s="109"/>
      <c r="AY95" s="109"/>
      <c r="AZ95" s="115"/>
      <c r="BA95" s="115"/>
      <c r="BB95" s="135"/>
      <c r="BC95" s="135"/>
      <c r="BD95" s="405"/>
      <c r="BE95" s="115"/>
      <c r="BF95" s="115"/>
      <c r="BG95" s="115"/>
    </row>
    <row r="96" spans="2:59" ht="17.25" customHeight="1">
      <c r="I96" s="1912"/>
      <c r="J96" s="1912"/>
      <c r="K96" s="1912"/>
      <c r="L96" s="1912"/>
      <c r="M96" s="1912"/>
      <c r="N96" s="1065"/>
      <c r="O96" s="1912"/>
      <c r="P96" s="1912"/>
      <c r="Q96" s="668"/>
      <c r="R96" s="52"/>
      <c r="S96" s="130"/>
      <c r="T96" s="280"/>
      <c r="U96" s="405"/>
      <c r="V96" s="1899"/>
      <c r="W96" s="1899"/>
      <c r="X96" s="1899"/>
      <c r="Y96" s="1899"/>
      <c r="Z96" s="130"/>
      <c r="AB96" s="125"/>
      <c r="AC96" s="125"/>
      <c r="AD96" s="125"/>
      <c r="AE96" s="189"/>
      <c r="AF96" s="124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09"/>
      <c r="AY96" s="109"/>
      <c r="AZ96" s="115"/>
      <c r="BA96" s="115"/>
      <c r="BB96" s="168"/>
      <c r="BC96" s="135"/>
      <c r="BD96" s="405"/>
      <c r="BE96" s="115"/>
      <c r="BF96" s="115"/>
      <c r="BG96" s="115"/>
    </row>
    <row r="97" spans="2:59" ht="14.25" customHeight="1" thickBot="1">
      <c r="Q97" s="668"/>
      <c r="R97" s="39"/>
      <c r="S97" s="130"/>
      <c r="T97" s="115"/>
      <c r="U97" s="130"/>
      <c r="V97" s="130"/>
      <c r="W97" s="130"/>
      <c r="X97" s="130"/>
      <c r="Y97" s="130"/>
      <c r="Z97" s="130"/>
      <c r="AB97" s="230"/>
      <c r="AC97" s="114"/>
      <c r="AD97" s="114"/>
      <c r="AE97" s="105"/>
      <c r="AF97" s="128"/>
      <c r="AG97" s="209"/>
      <c r="AH97" s="209"/>
      <c r="AI97" s="209"/>
      <c r="AJ97" s="196"/>
      <c r="AK97" s="609"/>
      <c r="AL97" s="209"/>
      <c r="AM97" s="196"/>
      <c r="AN97" s="196"/>
      <c r="AO97" s="209"/>
      <c r="AP97" s="610"/>
      <c r="AQ97" s="209"/>
      <c r="AR97" s="209"/>
      <c r="AS97" s="115"/>
      <c r="AT97" s="194"/>
      <c r="AU97" s="115"/>
      <c r="AV97" s="115"/>
      <c r="AW97" s="115"/>
      <c r="AX97" s="109"/>
      <c r="AY97" s="109"/>
      <c r="AZ97" s="115"/>
      <c r="BA97" s="115"/>
      <c r="BB97" s="135"/>
      <c r="BC97" s="135"/>
      <c r="BD97" s="405"/>
      <c r="BE97" s="115"/>
      <c r="BF97" s="115"/>
      <c r="BG97" s="115"/>
    </row>
    <row r="98" spans="2:59" ht="14.25" customHeight="1">
      <c r="B98" s="841"/>
      <c r="C98" s="43" t="s">
        <v>315</v>
      </c>
      <c r="D98" s="44"/>
      <c r="E98" s="157">
        <f t="shared" ref="E98:P98" si="6">E75+E86</f>
        <v>36.04</v>
      </c>
      <c r="F98" s="252">
        <f t="shared" si="6"/>
        <v>41.650700000000001</v>
      </c>
      <c r="G98" s="252">
        <f t="shared" si="6"/>
        <v>220.18200000000002</v>
      </c>
      <c r="H98" s="928">
        <f t="shared" si="6"/>
        <v>1406.8180000000002</v>
      </c>
      <c r="I98" s="1010">
        <f t="shared" si="6"/>
        <v>41.239000000000004</v>
      </c>
      <c r="J98" s="252">
        <f t="shared" si="6"/>
        <v>0.70499999999999996</v>
      </c>
      <c r="K98" s="252">
        <f t="shared" si="6"/>
        <v>0.78649999999999998</v>
      </c>
      <c r="L98" s="252">
        <f t="shared" si="6"/>
        <v>205.91399999999999</v>
      </c>
      <c r="M98" s="932">
        <f t="shared" si="6"/>
        <v>631.17399999999998</v>
      </c>
      <c r="N98" s="932">
        <f t="shared" si="6"/>
        <v>662.35</v>
      </c>
      <c r="O98" s="932">
        <f t="shared" si="6"/>
        <v>130.12799999999999</v>
      </c>
      <c r="P98" s="982">
        <f t="shared" si="6"/>
        <v>7.1910000000000007</v>
      </c>
      <c r="Q98" s="668"/>
      <c r="R98" s="107"/>
      <c r="S98" s="130"/>
      <c r="T98" s="577"/>
      <c r="U98" s="130"/>
      <c r="V98" s="729"/>
      <c r="W98" s="729"/>
      <c r="X98" s="729"/>
      <c r="Y98" s="633"/>
      <c r="Z98" s="130"/>
      <c r="AB98" s="130"/>
      <c r="AC98" s="130"/>
      <c r="AD98" s="130"/>
      <c r="AE98" s="115"/>
      <c r="AF98" s="115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115"/>
      <c r="AT98" s="194"/>
      <c r="AU98" s="115"/>
      <c r="AV98" s="115"/>
      <c r="AW98" s="115"/>
      <c r="AX98" s="109"/>
      <c r="AY98" s="109"/>
      <c r="AZ98" s="115"/>
      <c r="BA98" s="115"/>
      <c r="BB98" s="135"/>
      <c r="BC98" s="135"/>
      <c r="BD98" s="405"/>
      <c r="BE98" s="115"/>
      <c r="BF98" s="115"/>
      <c r="BG98" s="115"/>
    </row>
    <row r="99" spans="2:59" ht="13.5" customHeight="1">
      <c r="B99" s="443"/>
      <c r="C99" s="897" t="s">
        <v>11</v>
      </c>
      <c r="D99" s="1564">
        <v>0.6</v>
      </c>
      <c r="E99" s="1141">
        <v>46.2</v>
      </c>
      <c r="F99" s="1024">
        <v>47.4</v>
      </c>
      <c r="G99" s="1023">
        <v>201</v>
      </c>
      <c r="H99" s="1023">
        <v>1410</v>
      </c>
      <c r="I99" s="1140">
        <v>36</v>
      </c>
      <c r="J99" s="836">
        <v>0.72</v>
      </c>
      <c r="K99" s="837">
        <v>0.84</v>
      </c>
      <c r="L99" s="943">
        <v>420</v>
      </c>
      <c r="M99" s="1049">
        <v>660</v>
      </c>
      <c r="N99" s="1139">
        <v>660</v>
      </c>
      <c r="O99" s="1139">
        <v>150</v>
      </c>
      <c r="P99" s="1142">
        <v>7.2</v>
      </c>
      <c r="Q99" s="668"/>
      <c r="R99" s="107"/>
      <c r="S99" s="130"/>
      <c r="T99" s="2202"/>
      <c r="U99" s="1147"/>
      <c r="V99" s="1148"/>
      <c r="W99" s="648"/>
      <c r="X99" s="649"/>
      <c r="Y99" s="649"/>
      <c r="Z99" s="130"/>
      <c r="AB99" s="239"/>
      <c r="AC99" s="125"/>
      <c r="AD99" s="125"/>
      <c r="AE99" s="133"/>
      <c r="AF99" s="132"/>
      <c r="AG99" s="115"/>
      <c r="AH99" s="115"/>
      <c r="AI99" s="115"/>
      <c r="AJ99" s="196"/>
      <c r="AK99" s="196"/>
      <c r="AL99" s="115"/>
      <c r="AM99" s="196"/>
      <c r="AN99" s="196"/>
      <c r="AO99" s="115"/>
      <c r="AP99" s="110"/>
      <c r="AQ99" s="115"/>
      <c r="AR99" s="115"/>
      <c r="AS99" s="115"/>
      <c r="AT99" s="109"/>
      <c r="AU99" s="115"/>
      <c r="AV99" s="115"/>
      <c r="AW99" s="115"/>
      <c r="AX99" s="215"/>
      <c r="AY99" s="215"/>
      <c r="AZ99" s="115"/>
      <c r="BA99" s="115"/>
      <c r="BB99" s="135"/>
      <c r="BC99" s="135"/>
      <c r="BD99" s="658"/>
      <c r="BE99" s="115"/>
      <c r="BF99" s="115"/>
      <c r="BG99" s="115"/>
    </row>
    <row r="100" spans="2:59" ht="15" customHeight="1" thickBot="1">
      <c r="B100" s="246"/>
      <c r="C100" s="1003" t="s">
        <v>475</v>
      </c>
      <c r="D100" s="1050"/>
      <c r="E100" s="1002">
        <f t="shared" ref="E100:P100" si="7">(E98*100/E339)-60</f>
        <v>-13.194805194805198</v>
      </c>
      <c r="F100" s="1000">
        <f t="shared" si="7"/>
        <v>-7.2775949367088657</v>
      </c>
      <c r="G100" s="1000">
        <f t="shared" si="7"/>
        <v>5.7259701492537403</v>
      </c>
      <c r="H100" s="1000">
        <f t="shared" si="7"/>
        <v>-0.1354042553191448</v>
      </c>
      <c r="I100" s="1000">
        <f t="shared" si="7"/>
        <v>8.7316666666666691</v>
      </c>
      <c r="J100" s="1000">
        <f t="shared" si="7"/>
        <v>-1.25</v>
      </c>
      <c r="K100" s="1000">
        <f t="shared" si="7"/>
        <v>-3.8214285714285765</v>
      </c>
      <c r="L100" s="1009">
        <f t="shared" si="7"/>
        <v>-30.58371428571429</v>
      </c>
      <c r="M100" s="1000">
        <f t="shared" si="7"/>
        <v>-2.6205454545454572</v>
      </c>
      <c r="N100" s="1000">
        <f t="shared" si="7"/>
        <v>0.21363636363636118</v>
      </c>
      <c r="O100" s="1000">
        <f t="shared" si="7"/>
        <v>-7.9488000000000056</v>
      </c>
      <c r="P100" s="1001">
        <f t="shared" si="7"/>
        <v>-7.4999999999995737E-2</v>
      </c>
      <c r="Q100" s="668"/>
      <c r="R100" s="107"/>
      <c r="S100" s="130"/>
      <c r="T100" s="115"/>
      <c r="U100" s="130"/>
      <c r="V100" s="130"/>
      <c r="W100" s="130"/>
      <c r="X100" s="130"/>
      <c r="Y100" s="130"/>
      <c r="Z100" s="130"/>
      <c r="AB100" s="125"/>
      <c r="AC100" s="125"/>
      <c r="AD100" s="125"/>
      <c r="AE100" s="133"/>
      <c r="AF100" s="131"/>
      <c r="AG100" s="613"/>
      <c r="AH100" s="614"/>
      <c r="AI100" s="615"/>
      <c r="AJ100" s="616"/>
      <c r="AK100" s="617"/>
      <c r="AL100" s="617"/>
      <c r="AM100" s="617"/>
      <c r="AN100" s="617"/>
      <c r="AO100" s="617"/>
      <c r="AP100" s="617"/>
      <c r="AQ100" s="613"/>
      <c r="AR100" s="613"/>
      <c r="AS100" s="618"/>
      <c r="AT100" s="114"/>
      <c r="AU100" s="115"/>
      <c r="AV100" s="115"/>
      <c r="AW100" s="115"/>
      <c r="AX100" s="215"/>
      <c r="AY100" s="215"/>
      <c r="AZ100" s="115"/>
      <c r="BA100" s="115"/>
      <c r="BB100" s="135"/>
      <c r="BC100" s="135"/>
      <c r="BD100" s="405"/>
      <c r="BE100" s="115"/>
      <c r="BF100" s="115"/>
      <c r="BG100" s="115"/>
    </row>
    <row r="101" spans="2:59" ht="15" customHeight="1" thickBot="1">
      <c r="Q101" s="668"/>
      <c r="R101" s="107"/>
      <c r="S101" s="405"/>
      <c r="T101" s="396"/>
      <c r="U101" s="109"/>
      <c r="V101" s="626"/>
      <c r="W101" s="626"/>
      <c r="X101" s="626"/>
      <c r="Y101" s="626"/>
      <c r="Z101" s="225"/>
      <c r="AB101" s="239"/>
      <c r="AC101" s="125"/>
      <c r="AD101" s="125"/>
      <c r="AE101" s="393"/>
      <c r="AF101" s="124"/>
      <c r="AG101" s="220"/>
      <c r="AH101" s="220"/>
      <c r="AI101" s="220"/>
      <c r="AJ101" s="619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109"/>
      <c r="AU101" s="115"/>
      <c r="AV101" s="115"/>
      <c r="AW101" s="115"/>
      <c r="AX101" s="109"/>
      <c r="AY101" s="109"/>
      <c r="AZ101" s="115"/>
      <c r="BA101" s="115"/>
      <c r="BB101" s="135"/>
      <c r="BC101" s="135"/>
      <c r="BD101" s="405"/>
      <c r="BE101" s="115"/>
      <c r="BF101" s="115"/>
      <c r="BG101" s="115"/>
    </row>
    <row r="102" spans="2:59" ht="18" customHeight="1">
      <c r="B102" s="841"/>
      <c r="C102" s="43" t="s">
        <v>314</v>
      </c>
      <c r="D102" s="44"/>
      <c r="E102" s="157">
        <f t="shared" ref="E102:P102" si="8">E86+E93</f>
        <v>30.26</v>
      </c>
      <c r="F102" s="252">
        <f t="shared" si="8"/>
        <v>33.372999999999998</v>
      </c>
      <c r="G102" s="252">
        <f t="shared" si="8"/>
        <v>166.98000000000002</v>
      </c>
      <c r="H102" s="928">
        <f t="shared" si="8"/>
        <v>1059.33</v>
      </c>
      <c r="I102" s="252">
        <f t="shared" si="8"/>
        <v>40.8964</v>
      </c>
      <c r="J102" s="252">
        <f t="shared" si="8"/>
        <v>0.59586699999999992</v>
      </c>
      <c r="K102" s="252">
        <f t="shared" si="8"/>
        <v>0.90400000000000003</v>
      </c>
      <c r="L102" s="252">
        <f t="shared" si="8"/>
        <v>163.798</v>
      </c>
      <c r="M102" s="932">
        <f t="shared" si="8"/>
        <v>580.84399999999994</v>
      </c>
      <c r="N102" s="932">
        <f t="shared" si="8"/>
        <v>754.47</v>
      </c>
      <c r="O102" s="932">
        <f t="shared" si="8"/>
        <v>180.10299999999998</v>
      </c>
      <c r="P102" s="982">
        <f t="shared" si="8"/>
        <v>7.3901000000000003</v>
      </c>
      <c r="Q102" s="668"/>
      <c r="R102" s="107"/>
      <c r="S102" s="130"/>
      <c r="T102" s="399"/>
      <c r="U102" s="1906"/>
      <c r="V102" s="401"/>
      <c r="W102" s="401"/>
      <c r="X102" s="401"/>
      <c r="Y102" s="401"/>
      <c r="Z102" s="418"/>
      <c r="AB102" s="239"/>
      <c r="AC102" s="125"/>
      <c r="AD102" s="125"/>
      <c r="AE102" s="393"/>
      <c r="AF102" s="124"/>
      <c r="AG102" s="189"/>
      <c r="AH102" s="393"/>
      <c r="AI102" s="189"/>
      <c r="AJ102" s="190"/>
      <c r="AK102" s="189"/>
      <c r="AL102" s="189"/>
      <c r="AM102" s="393"/>
      <c r="AN102" s="393"/>
      <c r="AO102" s="189"/>
      <c r="AP102" s="162"/>
      <c r="AQ102" s="189"/>
      <c r="AR102" s="189"/>
      <c r="AS102" s="189"/>
      <c r="AT102" s="115"/>
      <c r="AU102" s="115"/>
      <c r="AV102" s="115"/>
      <c r="AW102" s="115"/>
      <c r="AX102" s="215"/>
      <c r="AY102" s="215"/>
      <c r="AZ102" s="115"/>
      <c r="BA102" s="115"/>
      <c r="BB102" s="135"/>
      <c r="BC102" s="135"/>
      <c r="BD102" s="405"/>
      <c r="BE102" s="115"/>
      <c r="BF102" s="115"/>
      <c r="BG102" s="115"/>
    </row>
    <row r="103" spans="2:59" ht="17.25" customHeight="1">
      <c r="B103" s="443"/>
      <c r="C103" s="897" t="s">
        <v>11</v>
      </c>
      <c r="D103" s="1564">
        <v>0.45</v>
      </c>
      <c r="E103" s="1145">
        <v>34.65</v>
      </c>
      <c r="F103" s="1143">
        <v>35.549999999999997</v>
      </c>
      <c r="G103" s="1144">
        <v>150.75</v>
      </c>
      <c r="H103" s="1144">
        <v>1057.5</v>
      </c>
      <c r="I103" s="1140">
        <v>27</v>
      </c>
      <c r="J103" s="836">
        <v>0.54</v>
      </c>
      <c r="K103" s="837">
        <v>0.63</v>
      </c>
      <c r="L103" s="943">
        <v>315</v>
      </c>
      <c r="M103" s="1049">
        <v>495</v>
      </c>
      <c r="N103" s="1139">
        <v>495</v>
      </c>
      <c r="O103" s="1139">
        <v>112.5</v>
      </c>
      <c r="P103" s="1142">
        <v>5.4</v>
      </c>
      <c r="Q103" s="668"/>
      <c r="R103" s="107"/>
      <c r="S103" s="130"/>
      <c r="T103" s="225"/>
      <c r="U103" s="125"/>
      <c r="V103" s="604"/>
      <c r="W103" s="604"/>
      <c r="X103" s="604"/>
      <c r="Y103" s="604"/>
      <c r="Z103" s="130"/>
      <c r="AB103" s="125"/>
      <c r="AC103" s="125"/>
      <c r="AD103" s="125"/>
      <c r="AE103" s="189"/>
      <c r="AF103" s="124"/>
      <c r="AG103" s="630"/>
      <c r="AH103" s="630"/>
      <c r="AI103" s="630"/>
      <c r="AJ103" s="630"/>
      <c r="AK103" s="630"/>
      <c r="AL103" s="630"/>
      <c r="AM103" s="631"/>
      <c r="AN103" s="630"/>
      <c r="AO103" s="631"/>
      <c r="AP103" s="631"/>
      <c r="AQ103" s="630"/>
      <c r="AR103" s="630"/>
      <c r="AS103" s="630"/>
      <c r="AT103" s="109"/>
      <c r="AU103" s="115"/>
      <c r="AV103" s="115"/>
      <c r="AW103" s="115"/>
      <c r="AX103" s="109"/>
      <c r="AY103" s="109"/>
      <c r="AZ103" s="115"/>
      <c r="BA103" s="115"/>
      <c r="BB103" s="291"/>
      <c r="BC103" s="135"/>
      <c r="BD103" s="405"/>
      <c r="BE103" s="115"/>
      <c r="BF103" s="115"/>
      <c r="BG103" s="115"/>
    </row>
    <row r="104" spans="2:59" ht="17.25" customHeight="1" thickBot="1">
      <c r="B104" s="246"/>
      <c r="C104" s="1003" t="s">
        <v>475</v>
      </c>
      <c r="D104" s="1050"/>
      <c r="E104" s="1027">
        <f t="shared" ref="E104:P104" si="9">(E102*100/E339)-45</f>
        <v>-5.701298701298704</v>
      </c>
      <c r="F104" s="1028">
        <f t="shared" si="9"/>
        <v>-2.7556962025316523</v>
      </c>
      <c r="G104" s="1028">
        <f t="shared" si="9"/>
        <v>4.8447761194029866</v>
      </c>
      <c r="H104" s="1028">
        <f t="shared" si="9"/>
        <v>7.7872340425528819E-2</v>
      </c>
      <c r="I104" s="1028">
        <f t="shared" si="9"/>
        <v>23.160666666666671</v>
      </c>
      <c r="J104" s="1028">
        <f t="shared" si="9"/>
        <v>4.6555833333333325</v>
      </c>
      <c r="K104" s="1028">
        <f t="shared" si="9"/>
        <v>19.571428571428584</v>
      </c>
      <c r="L104" s="1028">
        <f t="shared" si="9"/>
        <v>-21.600285714285715</v>
      </c>
      <c r="M104" s="1028">
        <f t="shared" si="9"/>
        <v>7.8039999999999949</v>
      </c>
      <c r="N104" s="1028">
        <f t="shared" si="9"/>
        <v>23.588181818181823</v>
      </c>
      <c r="O104" s="1028">
        <f t="shared" si="9"/>
        <v>27.041200000000003</v>
      </c>
      <c r="P104" s="1041">
        <f t="shared" si="9"/>
        <v>16.584166666666668</v>
      </c>
      <c r="Q104" s="668"/>
      <c r="R104" s="130"/>
      <c r="S104" s="130"/>
      <c r="T104" s="115"/>
      <c r="U104" s="130"/>
      <c r="V104" s="130"/>
      <c r="W104" s="130"/>
      <c r="X104" s="130"/>
      <c r="Y104" s="130"/>
      <c r="Z104" s="130"/>
      <c r="AB104" s="125"/>
      <c r="AC104" s="125"/>
      <c r="AD104" s="125"/>
      <c r="AE104" s="189"/>
      <c r="AF104" s="124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09"/>
      <c r="AU104" s="115"/>
      <c r="AV104" s="115"/>
      <c r="AW104" s="115"/>
      <c r="AX104" s="109"/>
      <c r="AY104" s="109"/>
      <c r="AZ104" s="115"/>
      <c r="BA104" s="115"/>
      <c r="BB104" s="135"/>
      <c r="BC104" s="135"/>
      <c r="BD104" s="405"/>
      <c r="BE104" s="115"/>
      <c r="BF104" s="115"/>
      <c r="BG104" s="115"/>
    </row>
    <row r="105" spans="2:59" ht="18" customHeight="1">
      <c r="S105" s="405"/>
      <c r="T105" s="396"/>
      <c r="U105" s="109"/>
      <c r="V105" s="626"/>
      <c r="W105" s="626"/>
      <c r="X105" s="626"/>
      <c r="Y105" s="626"/>
      <c r="Z105" s="2477"/>
      <c r="AB105" s="125"/>
      <c r="AC105" s="125"/>
      <c r="AD105" s="125"/>
      <c r="AE105" s="189"/>
      <c r="AF105" s="161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610"/>
      <c r="AQ105" s="115"/>
      <c r="AR105" s="610"/>
      <c r="AS105" s="115"/>
      <c r="AT105" s="109"/>
      <c r="AU105" s="115"/>
      <c r="AV105" s="115"/>
      <c r="AW105" s="115"/>
      <c r="AX105" s="109"/>
      <c r="AY105" s="109"/>
      <c r="AZ105" s="115"/>
      <c r="BA105" s="115"/>
      <c r="BB105" s="135"/>
      <c r="BC105" s="135"/>
      <c r="BD105" s="405"/>
      <c r="BE105" s="115"/>
      <c r="BF105" s="115"/>
      <c r="BG105" s="115"/>
    </row>
    <row r="106" spans="2:59" ht="15.75" customHeight="1" thickBot="1">
      <c r="Q106" s="668"/>
      <c r="R106" s="109"/>
      <c r="S106" s="130"/>
      <c r="T106" s="399"/>
      <c r="U106" s="1906"/>
      <c r="V106" s="855"/>
      <c r="W106" s="855"/>
      <c r="X106" s="855"/>
      <c r="Y106" s="855"/>
      <c r="Z106" s="418"/>
      <c r="AB106" s="125"/>
      <c r="AC106" s="239"/>
      <c r="AD106" s="125"/>
      <c r="AE106" s="189"/>
      <c r="AF106" s="125"/>
      <c r="AG106" s="115"/>
      <c r="AH106" s="115"/>
      <c r="AI106" s="115"/>
      <c r="AJ106" s="632"/>
      <c r="AK106" s="115"/>
      <c r="AL106" s="115"/>
      <c r="AM106" s="115"/>
      <c r="AN106" s="115"/>
      <c r="AO106" s="115"/>
      <c r="AP106" s="115"/>
      <c r="AQ106" s="115"/>
      <c r="AR106" s="610"/>
      <c r="AS106" s="115"/>
      <c r="AT106" s="109"/>
      <c r="AU106" s="115"/>
      <c r="AV106" s="115"/>
      <c r="AW106" s="115"/>
      <c r="AX106" s="109"/>
      <c r="AY106" s="109"/>
      <c r="AZ106" s="115"/>
      <c r="BA106" s="115"/>
      <c r="BB106" s="135"/>
      <c r="BC106" s="135"/>
      <c r="BD106" s="405"/>
      <c r="BE106" s="115"/>
      <c r="BF106" s="115"/>
      <c r="BG106" s="115"/>
    </row>
    <row r="107" spans="2:59" ht="12.75" customHeight="1">
      <c r="B107" s="1006" t="s">
        <v>349</v>
      </c>
      <c r="C107" s="43"/>
      <c r="D107" s="44"/>
      <c r="E107" s="157">
        <f t="shared" ref="E107:P107" si="10">E75+E86+E93</f>
        <v>45.59</v>
      </c>
      <c r="F107" s="252">
        <f t="shared" si="10"/>
        <v>50.100700000000003</v>
      </c>
      <c r="G107" s="252">
        <f t="shared" si="10"/>
        <v>262.423</v>
      </c>
      <c r="H107" s="928">
        <f t="shared" si="10"/>
        <v>1646.4800000000002</v>
      </c>
      <c r="I107" s="932">
        <f t="shared" si="10"/>
        <v>56.412400000000005</v>
      </c>
      <c r="J107" s="252">
        <f t="shared" si="10"/>
        <v>0.82286700000000002</v>
      </c>
      <c r="K107" s="252">
        <f t="shared" si="10"/>
        <v>1.2264999999999999</v>
      </c>
      <c r="L107" s="252">
        <f t="shared" si="10"/>
        <v>258.36799999999999</v>
      </c>
      <c r="M107" s="932">
        <f t="shared" si="10"/>
        <v>946.09399999999994</v>
      </c>
      <c r="N107" s="928">
        <f t="shared" si="10"/>
        <v>963.05</v>
      </c>
      <c r="O107" s="932">
        <f t="shared" si="10"/>
        <v>228.928</v>
      </c>
      <c r="P107" s="982">
        <f t="shared" si="10"/>
        <v>8.8709000000000007</v>
      </c>
      <c r="Q107" s="668"/>
      <c r="R107" s="115"/>
      <c r="S107" s="130"/>
      <c r="T107" s="225"/>
      <c r="U107" s="125"/>
      <c r="V107" s="604"/>
      <c r="W107" s="604"/>
      <c r="X107" s="604"/>
      <c r="Y107" s="604"/>
      <c r="Z107" s="130"/>
      <c r="AB107" s="230"/>
      <c r="AC107" s="114"/>
      <c r="AD107" s="114"/>
      <c r="AE107" s="113"/>
      <c r="AF107" s="125"/>
      <c r="AG107" s="124"/>
      <c r="AH107" s="110"/>
      <c r="AI107" s="107"/>
      <c r="AJ107" s="125"/>
      <c r="AK107" s="125"/>
      <c r="AL107" s="125"/>
      <c r="AM107" s="190"/>
      <c r="AN107" s="125"/>
      <c r="AO107" s="125"/>
      <c r="AP107" s="125"/>
      <c r="AQ107" s="125"/>
      <c r="AR107" s="125"/>
      <c r="AS107" s="125"/>
      <c r="AT107" s="125"/>
      <c r="AU107" s="125"/>
      <c r="AV107" s="189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</row>
    <row r="108" spans="2:59" ht="16.5" customHeight="1">
      <c r="B108" s="1007"/>
      <c r="C108" s="1008" t="s">
        <v>11</v>
      </c>
      <c r="D108" s="1564">
        <v>0.7</v>
      </c>
      <c r="E108" s="1145">
        <v>53.9</v>
      </c>
      <c r="F108" s="1143">
        <v>55.3</v>
      </c>
      <c r="G108" s="1144">
        <v>234.5</v>
      </c>
      <c r="H108" s="1144">
        <v>1645</v>
      </c>
      <c r="I108" s="1140">
        <v>42</v>
      </c>
      <c r="J108" s="836">
        <v>0.84</v>
      </c>
      <c r="K108" s="837">
        <v>0.98</v>
      </c>
      <c r="L108" s="943">
        <v>490</v>
      </c>
      <c r="M108" s="1049">
        <v>770</v>
      </c>
      <c r="N108" s="1139">
        <v>770</v>
      </c>
      <c r="O108" s="1139">
        <v>175</v>
      </c>
      <c r="P108" s="1142">
        <v>8.4</v>
      </c>
      <c r="Q108" s="668"/>
      <c r="R108" s="130"/>
      <c r="S108" s="130"/>
      <c r="T108" s="115"/>
      <c r="U108" s="130"/>
      <c r="V108" s="130"/>
      <c r="W108" s="130"/>
      <c r="X108" s="130"/>
      <c r="Y108" s="130"/>
      <c r="Z108" s="130"/>
      <c r="AB108" s="627"/>
      <c r="AC108" s="626"/>
      <c r="AD108" s="626"/>
      <c r="AE108" s="626"/>
      <c r="AF108" s="115"/>
      <c r="AG108" s="124"/>
      <c r="AH108" s="364"/>
      <c r="AI108" s="107"/>
      <c r="AJ108" s="125"/>
      <c r="AK108" s="125"/>
      <c r="AL108" s="125"/>
      <c r="AM108" s="190"/>
      <c r="AN108" s="365"/>
      <c r="AO108" s="365"/>
      <c r="AP108" s="365"/>
      <c r="AQ108" s="365"/>
      <c r="AR108" s="125"/>
      <c r="AS108" s="239"/>
      <c r="AT108" s="125"/>
      <c r="AU108" s="125"/>
      <c r="AV108" s="133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2:59" ht="12.75" customHeight="1" thickBot="1">
      <c r="B109" s="246"/>
      <c r="C109" s="1003" t="s">
        <v>475</v>
      </c>
      <c r="D109" s="1050"/>
      <c r="E109" s="1027">
        <f t="shared" ref="E109:P109" si="11">(E107*100/E339)-70</f>
        <v>-10.79220779220779</v>
      </c>
      <c r="F109" s="1028">
        <f t="shared" si="11"/>
        <v>-6.5813924050632835</v>
      </c>
      <c r="G109" s="1028">
        <f t="shared" si="11"/>
        <v>8.3352238805970131</v>
      </c>
      <c r="H109" s="1028">
        <f t="shared" si="11"/>
        <v>6.2978723404270909E-2</v>
      </c>
      <c r="I109" s="1028">
        <f t="shared" si="11"/>
        <v>24.020666666666685</v>
      </c>
      <c r="J109" s="1028">
        <f t="shared" si="11"/>
        <v>-1.4277500000000032</v>
      </c>
      <c r="K109" s="1028">
        <f t="shared" si="11"/>
        <v>17.607142857142861</v>
      </c>
      <c r="L109" s="1028">
        <f t="shared" si="11"/>
        <v>-33.090285714285713</v>
      </c>
      <c r="M109" s="1028">
        <f t="shared" si="11"/>
        <v>16.008545454545455</v>
      </c>
      <c r="N109" s="1028">
        <f t="shared" si="11"/>
        <v>17.549999999999997</v>
      </c>
      <c r="O109" s="1028">
        <f t="shared" si="11"/>
        <v>21.57119999999999</v>
      </c>
      <c r="P109" s="1041">
        <f t="shared" si="11"/>
        <v>3.9241666666666646</v>
      </c>
      <c r="Q109" s="1076"/>
      <c r="R109" s="130"/>
      <c r="S109" s="405"/>
      <c r="T109" s="396"/>
      <c r="U109" s="109"/>
      <c r="V109" s="626"/>
      <c r="W109" s="626"/>
      <c r="X109" s="626"/>
      <c r="Y109" s="1162"/>
      <c r="Z109" s="2477"/>
      <c r="AB109" s="395"/>
      <c r="AC109" s="400"/>
      <c r="AD109" s="400"/>
      <c r="AE109" s="401"/>
      <c r="AF109" s="109"/>
      <c r="AG109" s="134"/>
      <c r="AH109" s="110"/>
      <c r="AI109" s="366"/>
      <c r="AJ109" s="125"/>
      <c r="AK109" s="125"/>
      <c r="AL109" s="125"/>
      <c r="AM109" s="190"/>
      <c r="AN109" s="365"/>
      <c r="AO109" s="365"/>
      <c r="AP109" s="365"/>
      <c r="AQ109" s="365"/>
      <c r="AR109" s="125"/>
      <c r="AS109" s="239"/>
      <c r="AT109" s="125"/>
      <c r="AU109" s="125"/>
      <c r="AV109" s="133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</row>
    <row r="110" spans="2:59" ht="14.25" customHeight="1">
      <c r="S110" s="130"/>
      <c r="T110" s="399"/>
      <c r="U110" s="1906"/>
      <c r="V110" s="855"/>
      <c r="W110" s="855"/>
      <c r="X110" s="855"/>
      <c r="Y110" s="855"/>
      <c r="Z110" s="423"/>
      <c r="AB110" s="130"/>
      <c r="AC110" s="130"/>
      <c r="AD110" s="130"/>
      <c r="AE110" s="115"/>
      <c r="AF110" s="168"/>
      <c r="AG110" s="130"/>
      <c r="AH110" s="123"/>
      <c r="AI110" s="115"/>
      <c r="AJ110" s="115"/>
      <c r="AK110" s="115"/>
      <c r="AL110" s="219"/>
      <c r="AM110" s="115"/>
      <c r="AN110" s="115"/>
      <c r="AO110" s="115"/>
      <c r="AP110" s="115"/>
      <c r="AQ110" s="115"/>
      <c r="AR110" s="130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</row>
    <row r="111" spans="2:59" ht="15" customHeight="1">
      <c r="S111" s="130"/>
      <c r="T111" s="225"/>
      <c r="U111" s="125"/>
      <c r="V111" s="604"/>
      <c r="W111" s="604"/>
      <c r="X111" s="604"/>
      <c r="Y111" s="604"/>
      <c r="Z111" s="130"/>
      <c r="AB111" s="130"/>
      <c r="AC111" s="130"/>
      <c r="AD111" s="130"/>
      <c r="AE111" s="115"/>
      <c r="AF111" s="128"/>
      <c r="AG111" s="170"/>
      <c r="AH111" s="123"/>
      <c r="AI111" s="115"/>
      <c r="AJ111" s="130"/>
      <c r="AK111" s="130"/>
      <c r="AL111" s="193"/>
      <c r="AM111" s="193"/>
      <c r="AN111" s="135"/>
      <c r="AO111" s="135"/>
      <c r="AP111" s="135"/>
      <c r="AQ111" s="135"/>
      <c r="AR111" s="115"/>
      <c r="AS111" s="124"/>
      <c r="AT111" s="115"/>
      <c r="AU111" s="115"/>
      <c r="AV111" s="115"/>
      <c r="AW111" s="115"/>
      <c r="AX111" s="106"/>
      <c r="AY111" s="109"/>
      <c r="AZ111" s="109"/>
      <c r="BA111" s="109"/>
      <c r="BB111" s="109"/>
      <c r="BC111" s="109"/>
      <c r="BD111" s="109"/>
      <c r="BE111" s="109"/>
      <c r="BF111" s="109"/>
      <c r="BG111" s="115"/>
    </row>
    <row r="112" spans="2:59" ht="14.25" customHeight="1">
      <c r="C112" s="899"/>
      <c r="D112" s="12" t="s">
        <v>213</v>
      </c>
      <c r="E112" s="317"/>
      <c r="R112" s="130"/>
      <c r="S112" s="130"/>
      <c r="T112" s="115"/>
      <c r="U112" s="130"/>
      <c r="V112" s="130"/>
      <c r="W112" s="130"/>
      <c r="X112" s="130"/>
      <c r="Y112" s="130"/>
      <c r="Z112" s="130"/>
      <c r="AB112" s="130"/>
      <c r="AC112" s="130"/>
      <c r="AD112" s="130"/>
      <c r="AE112" s="115"/>
      <c r="AF112" s="124"/>
      <c r="AG112" s="124"/>
      <c r="AH112" s="110"/>
      <c r="AI112" s="109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</row>
    <row r="113" spans="2:59" ht="19.5" customHeight="1">
      <c r="C113" s="13" t="s">
        <v>828</v>
      </c>
      <c r="D113" s="159"/>
      <c r="E113" s="2"/>
      <c r="F113"/>
      <c r="I113"/>
      <c r="J113"/>
      <c r="K113" s="26"/>
      <c r="L113" s="26"/>
      <c r="M113"/>
      <c r="N113"/>
      <c r="O113"/>
      <c r="P113"/>
      <c r="Q113" s="115"/>
      <c r="R113" s="130"/>
      <c r="S113" s="5"/>
      <c r="T113" s="11"/>
      <c r="U113" s="5"/>
      <c r="V113" s="5"/>
      <c r="W113" s="5"/>
      <c r="X113" s="5"/>
      <c r="Y113" s="5"/>
      <c r="Z113" s="5"/>
      <c r="AB113" s="130"/>
      <c r="AC113" s="130"/>
      <c r="AD113" s="130"/>
      <c r="AE113" s="115"/>
      <c r="AF113" s="107"/>
      <c r="AG113" s="124"/>
      <c r="AH113" s="115"/>
      <c r="AI113" s="109"/>
      <c r="AJ113" s="633"/>
      <c r="AK113" s="633"/>
      <c r="AL113" s="633"/>
      <c r="AM113" s="633"/>
      <c r="AN113" s="633"/>
      <c r="AO113" s="633"/>
      <c r="AP113" s="633"/>
      <c r="AQ113" s="633"/>
      <c r="AR113" s="633"/>
      <c r="AS113" s="633"/>
      <c r="AT113" s="115"/>
      <c r="AU113" s="115"/>
      <c r="AV113" s="115"/>
      <c r="AW113" s="115"/>
      <c r="AX113" s="109"/>
      <c r="AY113" s="109"/>
      <c r="AZ113" s="115"/>
      <c r="BA113" s="115"/>
      <c r="BB113" s="115"/>
      <c r="BC113" s="115"/>
      <c r="BD113" s="115"/>
      <c r="BE113" s="115"/>
      <c r="BF113" s="115"/>
      <c r="BG113" s="115"/>
    </row>
    <row r="114" spans="2:59" ht="16.5" customHeight="1">
      <c r="C114" s="25" t="s">
        <v>361</v>
      </c>
      <c r="I114" s="1076" t="s">
        <v>382</v>
      </c>
      <c r="N114" s="5"/>
      <c r="R114" s="130"/>
      <c r="S114" s="5"/>
      <c r="T114" s="15"/>
      <c r="U114" s="52"/>
      <c r="V114" s="52"/>
      <c r="W114" s="52"/>
      <c r="X114" s="52"/>
      <c r="Y114" s="52"/>
      <c r="Z114" s="670"/>
      <c r="AB114" s="130"/>
      <c r="AC114" s="130"/>
      <c r="AD114" s="130"/>
      <c r="AE114" s="115"/>
      <c r="AF114" s="125"/>
      <c r="AG114" s="129"/>
      <c r="AH114" s="115"/>
      <c r="AI114" s="115"/>
      <c r="AJ114" s="135"/>
      <c r="AK114" s="135"/>
      <c r="AL114" s="13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</row>
    <row r="115" spans="2:59" ht="21.75" customHeight="1">
      <c r="C115" s="899" t="s">
        <v>829</v>
      </c>
      <c r="R115" s="115"/>
      <c r="S115" s="130"/>
      <c r="T115" s="115"/>
      <c r="U115" s="144"/>
      <c r="V115" s="130"/>
      <c r="W115" s="130"/>
      <c r="X115" s="130"/>
      <c r="Y115" s="130"/>
      <c r="Z115" s="130"/>
      <c r="AB115" s="115"/>
      <c r="AC115" s="115"/>
      <c r="AD115" s="115"/>
      <c r="AE115" s="115"/>
      <c r="AF115" s="125"/>
      <c r="AG115" s="115"/>
      <c r="AH115" s="187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</row>
    <row r="116" spans="2:59" ht="17.25" customHeight="1">
      <c r="B116" s="28" t="s">
        <v>355</v>
      </c>
      <c r="C116" s="26"/>
      <c r="D116"/>
      <c r="F116" s="32" t="s">
        <v>827</v>
      </c>
      <c r="I116" s="29" t="s">
        <v>0</v>
      </c>
      <c r="J116"/>
      <c r="K116" s="86" t="s">
        <v>473</v>
      </c>
      <c r="L116" s="26"/>
      <c r="M116" s="26"/>
      <c r="N116" s="33"/>
      <c r="P116" s="128"/>
      <c r="R116" s="193"/>
      <c r="S116" s="115"/>
      <c r="T116" s="115"/>
      <c r="U116" s="115"/>
      <c r="V116" s="115"/>
      <c r="W116" s="130"/>
      <c r="X116" s="130"/>
      <c r="Y116" s="130"/>
      <c r="Z116" s="115"/>
      <c r="AB116" s="115"/>
      <c r="AC116" s="115"/>
      <c r="AD116" s="115"/>
      <c r="AE116" s="115"/>
      <c r="AF116" s="634"/>
      <c r="AG116" s="124"/>
      <c r="AH116" s="110"/>
      <c r="AI116" s="124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</row>
    <row r="117" spans="2:59" ht="18.75" customHeight="1" thickBot="1">
      <c r="C117" s="899"/>
      <c r="D117" s="12"/>
      <c r="E117" s="317"/>
      <c r="I117" s="1065"/>
      <c r="J117" s="1064"/>
      <c r="K117" s="1064"/>
      <c r="L117" s="1064"/>
      <c r="M117" s="1065"/>
      <c r="N117" s="1065"/>
      <c r="O117" s="1065"/>
      <c r="P117" s="1065"/>
      <c r="Q117" s="1"/>
      <c r="R117" s="1"/>
      <c r="S117" s="135"/>
      <c r="T117" s="193"/>
      <c r="U117" s="130"/>
      <c r="V117" s="115"/>
      <c r="W117" s="115"/>
      <c r="X117" s="193"/>
      <c r="Y117" s="193"/>
      <c r="Z117" s="135"/>
      <c r="AB117" s="130"/>
      <c r="AC117" s="130"/>
      <c r="AD117" s="130"/>
      <c r="AE117" s="115"/>
      <c r="AF117" s="109"/>
      <c r="AG117" s="134"/>
      <c r="AH117" s="110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30"/>
      <c r="AV117" s="115"/>
      <c r="AW117" s="115"/>
      <c r="AX117" s="130"/>
      <c r="AY117" s="130"/>
      <c r="AZ117" s="115"/>
      <c r="BA117" s="115"/>
      <c r="BB117" s="115"/>
      <c r="BC117" s="115"/>
      <c r="BD117" s="115"/>
      <c r="BE117" s="115"/>
      <c r="BF117" s="115"/>
      <c r="BG117" s="115"/>
    </row>
    <row r="118" spans="2:59" ht="19.5" customHeight="1" thickBot="1">
      <c r="B118" s="1121" t="s">
        <v>357</v>
      </c>
      <c r="C118" s="1170" t="s">
        <v>380</v>
      </c>
      <c r="D118" s="1118" t="s">
        <v>181</v>
      </c>
      <c r="E118" s="1126" t="s">
        <v>182</v>
      </c>
      <c r="F118" s="373"/>
      <c r="G118" s="373"/>
      <c r="H118" s="40"/>
      <c r="I118" s="682" t="s">
        <v>333</v>
      </c>
      <c r="J118" s="40"/>
      <c r="K118" s="910"/>
      <c r="L118" s="529"/>
      <c r="M118" s="1128" t="s">
        <v>377</v>
      </c>
      <c r="N118" s="40"/>
      <c r="O118" s="40"/>
      <c r="P118" s="75"/>
      <c r="Q118" s="993" t="s">
        <v>367</v>
      </c>
      <c r="R118" s="130"/>
      <c r="S118" s="635"/>
      <c r="T118" s="135"/>
      <c r="U118" s="115"/>
      <c r="V118" s="196"/>
      <c r="W118" s="115"/>
      <c r="X118" s="170"/>
      <c r="Y118" s="135"/>
      <c r="Z118" s="135"/>
      <c r="AB118" s="115"/>
      <c r="AC118" s="115"/>
      <c r="AD118" s="635"/>
      <c r="AE118" s="115"/>
      <c r="AF118" s="115"/>
      <c r="AG118" s="126"/>
      <c r="AH118" s="110"/>
      <c r="AI118" s="109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30"/>
      <c r="AV118" s="115"/>
      <c r="AW118" s="115"/>
      <c r="AX118" s="130"/>
      <c r="AY118" s="130"/>
      <c r="AZ118" s="115"/>
      <c r="BA118" s="115"/>
      <c r="BB118" s="115"/>
      <c r="BC118" s="115"/>
      <c r="BD118" s="115"/>
      <c r="BE118" s="115"/>
      <c r="BF118" s="115"/>
      <c r="BG118" s="115"/>
    </row>
    <row r="119" spans="2:59" ht="15" customHeight="1" thickBot="1">
      <c r="B119" s="1122" t="s">
        <v>335</v>
      </c>
      <c r="C119" s="451"/>
      <c r="D119" s="1123" t="s">
        <v>188</v>
      </c>
      <c r="E119" s="744"/>
      <c r="F119" s="1125"/>
      <c r="G119" s="2029" t="s">
        <v>848</v>
      </c>
      <c r="H119" s="1900" t="s">
        <v>703</v>
      </c>
      <c r="I119" s="1129"/>
      <c r="J119" s="1129"/>
      <c r="K119" s="1129"/>
      <c r="L119" s="1131"/>
      <c r="M119" s="1132" t="s">
        <v>376</v>
      </c>
      <c r="N119" s="1129"/>
      <c r="O119" s="1129"/>
      <c r="P119" s="1131"/>
      <c r="Q119" s="1090" t="s">
        <v>364</v>
      </c>
      <c r="R119" s="115"/>
      <c r="S119" s="130"/>
      <c r="T119" s="115"/>
      <c r="U119" s="636"/>
      <c r="V119" s="130"/>
      <c r="W119" s="130"/>
      <c r="X119" s="130"/>
      <c r="Y119" s="130"/>
      <c r="Z119" s="130"/>
      <c r="AB119" s="219"/>
      <c r="AC119" s="115"/>
      <c r="AD119" s="170"/>
      <c r="AE119" s="115"/>
      <c r="AF119" s="115"/>
      <c r="AG119" s="124"/>
      <c r="AH119" s="110"/>
      <c r="AI119" s="109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219"/>
      <c r="AT119" s="130"/>
      <c r="AU119" s="130"/>
      <c r="AV119" s="115"/>
      <c r="AW119" s="115"/>
      <c r="AX119" s="130"/>
      <c r="AY119" s="130"/>
      <c r="AZ119" s="115"/>
      <c r="BA119" s="115"/>
      <c r="BB119" s="115"/>
      <c r="BC119" s="115"/>
      <c r="BD119" s="115"/>
      <c r="BE119" s="115"/>
      <c r="BF119" s="115"/>
      <c r="BG119" s="115"/>
    </row>
    <row r="120" spans="2:59" ht="14.25" customHeight="1">
      <c r="B120" s="1122" t="s">
        <v>344</v>
      </c>
      <c r="C120" s="451" t="s">
        <v>187</v>
      </c>
      <c r="D120" s="849"/>
      <c r="E120" s="1123" t="s">
        <v>189</v>
      </c>
      <c r="F120" s="1119" t="s">
        <v>56</v>
      </c>
      <c r="G120" s="2029" t="s">
        <v>849</v>
      </c>
      <c r="H120" s="1902" t="s">
        <v>192</v>
      </c>
      <c r="I120" s="744"/>
      <c r="J120" s="1928"/>
      <c r="K120" s="40"/>
      <c r="L120" s="1928"/>
      <c r="M120" s="1929" t="s">
        <v>345</v>
      </c>
      <c r="N120" s="1930" t="s">
        <v>346</v>
      </c>
      <c r="O120" s="1931" t="s">
        <v>347</v>
      </c>
      <c r="P120" s="1932" t="s">
        <v>348</v>
      </c>
      <c r="Q120" s="1089" t="s">
        <v>319</v>
      </c>
      <c r="R120" s="107"/>
      <c r="S120" s="726"/>
      <c r="T120" s="115"/>
      <c r="U120" s="725"/>
      <c r="V120" s="193"/>
      <c r="W120" s="193"/>
      <c r="X120" s="193"/>
      <c r="Y120" s="725"/>
      <c r="Z120" s="725"/>
      <c r="AB120" s="130"/>
      <c r="AC120" s="130"/>
      <c r="AD120" s="130"/>
      <c r="AE120" s="115"/>
      <c r="AF120" s="115"/>
      <c r="AG120" s="629"/>
      <c r="AH120" s="110"/>
      <c r="AI120" s="109"/>
      <c r="AJ120" s="115"/>
      <c r="AK120" s="115"/>
      <c r="AL120" s="115"/>
      <c r="AM120" s="115"/>
      <c r="AN120" s="115"/>
      <c r="AO120" s="115"/>
      <c r="AP120" s="115"/>
      <c r="AQ120" s="115"/>
      <c r="AR120" s="130"/>
      <c r="AS120" s="130"/>
      <c r="AT120" s="130"/>
      <c r="AU120" s="130"/>
      <c r="AV120" s="115"/>
      <c r="AW120" s="115"/>
      <c r="AX120" s="115"/>
      <c r="AY120" s="170"/>
      <c r="AZ120" s="115"/>
      <c r="BA120" s="115"/>
      <c r="BB120" s="115"/>
      <c r="BC120" s="115"/>
      <c r="BD120" s="115"/>
      <c r="BE120" s="115"/>
      <c r="BF120" s="115"/>
      <c r="BG120" s="115"/>
    </row>
    <row r="121" spans="2:59" ht="20.25" customHeight="1" thickBot="1">
      <c r="B121" s="64"/>
      <c r="C121" s="900"/>
      <c r="D121" s="489"/>
      <c r="E121" s="1124" t="s">
        <v>6</v>
      </c>
      <c r="F121" s="459" t="s">
        <v>7</v>
      </c>
      <c r="G121" s="1749" t="s">
        <v>8</v>
      </c>
      <c r="H121" s="1901" t="s">
        <v>466</v>
      </c>
      <c r="I121" s="1933" t="s">
        <v>336</v>
      </c>
      <c r="J121" s="1934" t="s">
        <v>337</v>
      </c>
      <c r="K121" s="1935" t="s">
        <v>338</v>
      </c>
      <c r="L121" s="1934" t="s">
        <v>339</v>
      </c>
      <c r="M121" s="1936" t="s">
        <v>340</v>
      </c>
      <c r="N121" s="1934" t="s">
        <v>341</v>
      </c>
      <c r="O121" s="1935" t="s">
        <v>342</v>
      </c>
      <c r="P121" s="1937" t="s">
        <v>343</v>
      </c>
      <c r="Q121" s="900"/>
      <c r="R121" s="107"/>
      <c r="S121" s="301"/>
      <c r="T121" s="219"/>
      <c r="U121" s="191"/>
      <c r="V121" s="727"/>
      <c r="W121" s="727"/>
      <c r="X121" s="727"/>
      <c r="Y121" s="191"/>
      <c r="Z121" s="728"/>
      <c r="AB121" s="130"/>
      <c r="AC121" s="130"/>
      <c r="AD121" s="130"/>
      <c r="AE121" s="115"/>
      <c r="AF121" s="115"/>
      <c r="AG121" s="134"/>
      <c r="AH121" s="187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31"/>
      <c r="AV121" s="115"/>
      <c r="AW121" s="123"/>
      <c r="AX121" s="215"/>
      <c r="AY121" s="215"/>
      <c r="AZ121" s="115"/>
      <c r="BA121" s="115"/>
      <c r="BB121" s="115"/>
      <c r="BC121" s="115"/>
      <c r="BD121" s="115"/>
      <c r="BE121" s="115"/>
      <c r="BF121" s="115"/>
      <c r="BG121" s="115"/>
    </row>
    <row r="122" spans="2:59" ht="15.75" customHeight="1">
      <c r="B122" s="91"/>
      <c r="C122" s="1941" t="s">
        <v>158</v>
      </c>
      <c r="D122" s="1640"/>
      <c r="E122" s="915"/>
      <c r="F122" s="466"/>
      <c r="G122" s="466"/>
      <c r="H122" s="697"/>
      <c r="I122" s="1919"/>
      <c r="J122" s="466"/>
      <c r="K122" s="466"/>
      <c r="L122" s="946"/>
      <c r="M122" s="1905"/>
      <c r="N122" s="917"/>
      <c r="O122" s="917"/>
      <c r="P122" s="917"/>
      <c r="Q122" s="1088"/>
      <c r="R122" s="115"/>
      <c r="S122" s="301"/>
      <c r="T122" s="211"/>
      <c r="U122" s="219"/>
      <c r="V122" s="729"/>
      <c r="W122" s="729"/>
      <c r="X122" s="729"/>
      <c r="Y122" s="219"/>
      <c r="Z122" s="301"/>
      <c r="AB122" s="115"/>
      <c r="AC122" s="115"/>
      <c r="AD122" s="115"/>
      <c r="AE122" s="124"/>
      <c r="AF122" s="115"/>
      <c r="AG122" s="134"/>
      <c r="AH122" s="110"/>
      <c r="AI122" s="122"/>
      <c r="AJ122" s="194"/>
      <c r="AK122" s="278"/>
      <c r="AL122" s="109"/>
      <c r="AM122" s="637"/>
      <c r="AN122" s="109"/>
      <c r="AO122" s="109"/>
      <c r="AP122" s="109"/>
      <c r="AQ122" s="109"/>
      <c r="AR122" s="109"/>
      <c r="AS122" s="109"/>
      <c r="AT122" s="115"/>
      <c r="AU122" s="124"/>
      <c r="AV122" s="110"/>
      <c r="AW122" s="109"/>
      <c r="AX122" s="215"/>
      <c r="AY122" s="215"/>
      <c r="AZ122" s="115"/>
      <c r="BA122" s="115"/>
      <c r="BB122" s="150"/>
      <c r="BC122" s="135"/>
      <c r="BD122" s="405"/>
      <c r="BE122" s="115"/>
      <c r="BF122" s="115"/>
      <c r="BG122" s="115"/>
    </row>
    <row r="123" spans="2:59">
      <c r="B123" s="1108" t="s">
        <v>562</v>
      </c>
      <c r="C123" s="268" t="s">
        <v>912</v>
      </c>
      <c r="D123" s="271" t="s">
        <v>542</v>
      </c>
      <c r="E123" s="2285">
        <v>23.391999999999999</v>
      </c>
      <c r="F123" s="361">
        <v>7.8719999999999999</v>
      </c>
      <c r="G123" s="1835">
        <v>33.0184</v>
      </c>
      <c r="H123" s="935">
        <v>320.642</v>
      </c>
      <c r="I123" s="350">
        <v>0.77500000000000002</v>
      </c>
      <c r="J123" s="350">
        <v>6.3E-2</v>
      </c>
      <c r="K123" s="350">
        <v>0.28000000000000003</v>
      </c>
      <c r="L123" s="698">
        <v>51.116999999999997</v>
      </c>
      <c r="M123" s="356">
        <v>195.08699999999999</v>
      </c>
      <c r="N123" s="1066">
        <v>26.931899999999999</v>
      </c>
      <c r="O123" s="250">
        <v>3.0691999999999999</v>
      </c>
      <c r="P123" s="250">
        <v>1.014</v>
      </c>
      <c r="Q123" s="1082"/>
      <c r="R123" s="125"/>
      <c r="S123" s="730"/>
      <c r="T123" s="187"/>
      <c r="U123" s="107"/>
      <c r="V123" s="125"/>
      <c r="W123" s="125"/>
      <c r="X123" s="125"/>
      <c r="Y123" s="717"/>
      <c r="Z123" s="647"/>
      <c r="AB123" s="110"/>
      <c r="AC123" s="110"/>
      <c r="AD123" s="110"/>
      <c r="AE123" s="135"/>
      <c r="AF123" s="115"/>
      <c r="AG123" s="115"/>
      <c r="AH123" s="115"/>
      <c r="AI123" s="115"/>
      <c r="AJ123" s="109"/>
      <c r="AK123" s="109"/>
      <c r="AL123" s="109"/>
      <c r="AM123" s="637"/>
      <c r="AN123" s="109"/>
      <c r="AO123" s="109"/>
      <c r="AP123" s="109"/>
      <c r="AQ123" s="109"/>
      <c r="AR123" s="109"/>
      <c r="AS123" s="109"/>
      <c r="AT123" s="115"/>
      <c r="AU123" s="124"/>
      <c r="AV123" s="120"/>
      <c r="AW123" s="120"/>
      <c r="AX123" s="215"/>
      <c r="AY123" s="215"/>
      <c r="AZ123" s="115"/>
      <c r="BA123" s="115"/>
      <c r="BB123" s="135"/>
      <c r="BC123" s="135"/>
      <c r="BD123" s="405"/>
      <c r="BE123" s="115"/>
      <c r="BF123" s="115"/>
      <c r="BG123" s="115"/>
    </row>
    <row r="124" spans="2:59">
      <c r="B124" s="1107" t="s">
        <v>1006</v>
      </c>
      <c r="C124" s="249" t="s">
        <v>753</v>
      </c>
      <c r="D124" s="269">
        <v>200</v>
      </c>
      <c r="E124" s="352">
        <v>3.1</v>
      </c>
      <c r="F124" s="350">
        <v>2.2000000000000002</v>
      </c>
      <c r="G124" s="350">
        <v>10.95</v>
      </c>
      <c r="H124" s="2277">
        <v>75.7</v>
      </c>
      <c r="I124" s="1078">
        <v>0.57999999999999996</v>
      </c>
      <c r="J124" s="250">
        <v>0.02</v>
      </c>
      <c r="K124" s="250">
        <v>1.4E-2</v>
      </c>
      <c r="L124" s="926">
        <v>13.65</v>
      </c>
      <c r="M124" s="356">
        <v>112.7</v>
      </c>
      <c r="N124" s="250">
        <v>88.8</v>
      </c>
      <c r="O124" s="1669">
        <v>17.899999999999999</v>
      </c>
      <c r="P124" s="250">
        <v>1.165</v>
      </c>
      <c r="Q124" s="552"/>
      <c r="R124" s="107"/>
      <c r="S124" s="646"/>
      <c r="T124" s="110"/>
      <c r="U124" s="107"/>
      <c r="V124" s="367"/>
      <c r="W124" s="367"/>
      <c r="X124" s="367"/>
      <c r="Y124" s="190"/>
      <c r="Z124" s="647"/>
      <c r="AB124" s="107"/>
      <c r="AC124" s="107"/>
      <c r="AD124" s="107"/>
      <c r="AE124" s="405"/>
      <c r="AF124" s="115"/>
      <c r="AG124" s="115"/>
      <c r="AH124" s="115"/>
      <c r="AI124" s="115"/>
      <c r="AJ124" s="109"/>
      <c r="AK124" s="278"/>
      <c r="AL124" s="109"/>
      <c r="AM124" s="637"/>
      <c r="AN124" s="109"/>
      <c r="AO124" s="109"/>
      <c r="AP124" s="109"/>
      <c r="AQ124" s="109"/>
      <c r="AR124" s="109"/>
      <c r="AS124" s="109"/>
      <c r="AT124" s="115"/>
      <c r="AU124" s="124"/>
      <c r="AV124" s="110"/>
      <c r="AW124" s="109"/>
      <c r="AX124" s="109"/>
      <c r="AY124" s="109"/>
      <c r="AZ124" s="115"/>
      <c r="BA124" s="115"/>
      <c r="BB124" s="135"/>
      <c r="BC124" s="115"/>
      <c r="BD124" s="405"/>
      <c r="BE124" s="115"/>
      <c r="BF124" s="115"/>
      <c r="BG124" s="115"/>
    </row>
    <row r="125" spans="2:59">
      <c r="B125" s="1940" t="s">
        <v>878</v>
      </c>
      <c r="C125" s="249" t="s">
        <v>879</v>
      </c>
      <c r="D125" s="272">
        <v>10</v>
      </c>
      <c r="E125" s="232">
        <v>0.08</v>
      </c>
      <c r="F125" s="350">
        <v>7.25</v>
      </c>
      <c r="G125" s="350">
        <v>0.13</v>
      </c>
      <c r="H125" s="935">
        <v>66.09</v>
      </c>
      <c r="I125" s="1920">
        <v>0</v>
      </c>
      <c r="J125" s="1918">
        <v>1E-4</v>
      </c>
      <c r="K125" s="1918">
        <v>1E-4</v>
      </c>
      <c r="L125" s="925">
        <v>4</v>
      </c>
      <c r="M125" s="356">
        <v>0.24</v>
      </c>
      <c r="N125" s="250">
        <v>0.3</v>
      </c>
      <c r="O125" s="250">
        <v>0</v>
      </c>
      <c r="P125" s="250">
        <v>2E-3</v>
      </c>
      <c r="Q125" s="552"/>
      <c r="S125" s="646"/>
      <c r="T125" s="110"/>
      <c r="U125" s="107"/>
      <c r="V125" s="125"/>
      <c r="W125" s="125"/>
      <c r="X125" s="125"/>
      <c r="Y125" s="190"/>
      <c r="Z125" s="169"/>
      <c r="AB125" s="130"/>
      <c r="AC125" s="130"/>
      <c r="AD125" s="130"/>
      <c r="AE125" s="115"/>
      <c r="AF125" s="115"/>
      <c r="AG125" s="115"/>
      <c r="AH125" s="115"/>
      <c r="AI125" s="115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15"/>
      <c r="AU125" s="124"/>
      <c r="AV125" s="110"/>
      <c r="AW125" s="109"/>
      <c r="AX125" s="109"/>
      <c r="AY125" s="109"/>
      <c r="AZ125" s="115"/>
      <c r="BA125" s="115"/>
      <c r="BB125" s="135"/>
      <c r="BC125" s="135"/>
      <c r="BD125" s="405"/>
      <c r="BE125" s="115"/>
      <c r="BF125" s="115"/>
      <c r="BG125" s="115"/>
    </row>
    <row r="126" spans="2:59" ht="13.5" customHeight="1">
      <c r="B126" s="1105" t="s">
        <v>9</v>
      </c>
      <c r="C126" s="249" t="s">
        <v>10</v>
      </c>
      <c r="D126" s="269">
        <v>30</v>
      </c>
      <c r="E126" s="1904">
        <v>1.155</v>
      </c>
      <c r="F126" s="359">
        <v>0.41299999999999998</v>
      </c>
      <c r="G126" s="350">
        <v>16.260000000000002</v>
      </c>
      <c r="H126" s="925">
        <v>73.376999999999995</v>
      </c>
      <c r="I126" s="1920">
        <v>0</v>
      </c>
      <c r="J126" s="350">
        <v>0.04</v>
      </c>
      <c r="K126" s="350">
        <v>0.01</v>
      </c>
      <c r="L126" s="698">
        <v>0</v>
      </c>
      <c r="M126" s="356">
        <v>6</v>
      </c>
      <c r="N126" s="250">
        <v>20</v>
      </c>
      <c r="O126" s="350">
        <v>4.2</v>
      </c>
      <c r="P126" s="250">
        <v>0.03</v>
      </c>
      <c r="Q126" s="552"/>
      <c r="R126" s="577"/>
      <c r="S126" s="750"/>
      <c r="T126" s="110"/>
      <c r="U126" s="105"/>
      <c r="V126" s="125"/>
      <c r="W126" s="125"/>
      <c r="X126" s="125"/>
      <c r="Y126" s="190"/>
      <c r="Z126" s="659"/>
      <c r="AB126" s="125"/>
      <c r="AC126" s="125"/>
      <c r="AD126" s="125"/>
      <c r="AE126" s="189"/>
      <c r="AF126" s="115"/>
      <c r="AG126" s="115"/>
      <c r="AH126" s="115"/>
      <c r="AI126" s="115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15"/>
      <c r="AU126" s="124"/>
      <c r="AV126" s="110"/>
      <c r="AW126" s="109"/>
      <c r="AX126" s="109"/>
      <c r="AY126" s="109"/>
      <c r="AZ126" s="115"/>
      <c r="BA126" s="115"/>
      <c r="BB126" s="110"/>
      <c r="BC126" s="110"/>
      <c r="BD126" s="107"/>
      <c r="BE126" s="115"/>
      <c r="BF126" s="115"/>
      <c r="BG126" s="115"/>
    </row>
    <row r="127" spans="2:59" ht="13.5" customHeight="1" thickBot="1">
      <c r="B127" s="2009" t="s">
        <v>619</v>
      </c>
      <c r="C127" s="1942" t="s">
        <v>610</v>
      </c>
      <c r="D127" s="388">
        <v>120</v>
      </c>
      <c r="E127" s="507">
        <v>0.48</v>
      </c>
      <c r="F127" s="508">
        <v>0.48</v>
      </c>
      <c r="G127" s="509">
        <v>11.76</v>
      </c>
      <c r="H127" s="925">
        <v>56.4</v>
      </c>
      <c r="I127" s="1921">
        <v>10</v>
      </c>
      <c r="J127" s="509">
        <v>0.03</v>
      </c>
      <c r="K127" s="509">
        <v>0.02</v>
      </c>
      <c r="L127" s="918">
        <v>0</v>
      </c>
      <c r="M127" s="1834">
        <v>16</v>
      </c>
      <c r="N127" s="347">
        <v>11</v>
      </c>
      <c r="O127" s="362">
        <v>9</v>
      </c>
      <c r="P127" s="347">
        <v>2.2000000000000002</v>
      </c>
      <c r="Q127" s="552"/>
      <c r="R127" s="115"/>
      <c r="S127" s="646"/>
      <c r="T127" s="110"/>
      <c r="U127" s="107"/>
      <c r="V127" s="367"/>
      <c r="W127" s="367"/>
      <c r="X127" s="125"/>
      <c r="Y127" s="190"/>
      <c r="Z127" s="647"/>
      <c r="AB127" s="125"/>
      <c r="AC127" s="125"/>
      <c r="AD127" s="125"/>
      <c r="AE127" s="189"/>
      <c r="AF127" s="115"/>
      <c r="AG127" s="115"/>
      <c r="AH127" s="115"/>
      <c r="AI127" s="115"/>
      <c r="AJ127" s="633"/>
      <c r="AK127" s="633"/>
      <c r="AL127" s="633"/>
      <c r="AM127" s="633"/>
      <c r="AN127" s="633"/>
      <c r="AO127" s="633"/>
      <c r="AP127" s="633"/>
      <c r="AQ127" s="633"/>
      <c r="AR127" s="633"/>
      <c r="AS127" s="633"/>
      <c r="AT127" s="115"/>
      <c r="AU127" s="124"/>
      <c r="AV127" s="110"/>
      <c r="AW127" s="109"/>
      <c r="AX127" s="109"/>
      <c r="AY127" s="109"/>
      <c r="AZ127" s="115"/>
      <c r="BA127" s="115"/>
      <c r="BB127" s="110"/>
      <c r="BC127" s="110"/>
      <c r="BD127" s="405"/>
      <c r="BE127" s="115"/>
      <c r="BF127" s="115"/>
      <c r="BG127" s="115"/>
    </row>
    <row r="128" spans="2:59" ht="12.75" customHeight="1">
      <c r="B128" s="485" t="s">
        <v>211</v>
      </c>
      <c r="D128" s="1681">
        <f>D124+D125+D126+D127+135+25</f>
        <v>520</v>
      </c>
      <c r="E128" s="486">
        <f t="shared" ref="E128:P128" si="12">SUM(E123:E127)</f>
        <v>28.207000000000001</v>
      </c>
      <c r="F128" s="487">
        <f t="shared" si="12"/>
        <v>18.215</v>
      </c>
      <c r="G128" s="921">
        <f t="shared" si="12"/>
        <v>72.118400000000008</v>
      </c>
      <c r="H128" s="2252">
        <f t="shared" si="12"/>
        <v>592.20899999999995</v>
      </c>
      <c r="I128" s="252">
        <f t="shared" si="12"/>
        <v>11.355</v>
      </c>
      <c r="J128" s="994">
        <f t="shared" si="12"/>
        <v>0.15310000000000001</v>
      </c>
      <c r="K128" s="252">
        <f t="shared" si="12"/>
        <v>0.32410000000000005</v>
      </c>
      <c r="L128" s="921">
        <f t="shared" si="12"/>
        <v>68.766999999999996</v>
      </c>
      <c r="M128" s="1923">
        <f t="shared" si="12"/>
        <v>330.02699999999999</v>
      </c>
      <c r="N128" s="1010">
        <f t="shared" si="12"/>
        <v>147.03190000000001</v>
      </c>
      <c r="O128" s="252">
        <f t="shared" si="12"/>
        <v>34.169199999999996</v>
      </c>
      <c r="P128" s="1903">
        <f t="shared" si="12"/>
        <v>4.4109999999999996</v>
      </c>
      <c r="Q128" s="1750"/>
      <c r="R128" s="128"/>
      <c r="S128" s="730"/>
      <c r="T128" s="110"/>
      <c r="U128" s="107"/>
      <c r="V128" s="125"/>
      <c r="W128" s="367"/>
      <c r="X128" s="125"/>
      <c r="Y128" s="190"/>
      <c r="Z128" s="659"/>
      <c r="AB128" s="189"/>
      <c r="AC128" s="189"/>
      <c r="AD128" s="189"/>
      <c r="AE128" s="189"/>
      <c r="AF128" s="128"/>
      <c r="AG128" s="124"/>
      <c r="AH128" s="110"/>
      <c r="AI128" s="105"/>
      <c r="AJ128" s="125"/>
      <c r="AK128" s="125"/>
      <c r="AL128" s="367"/>
      <c r="AM128" s="190"/>
      <c r="AN128" s="125"/>
      <c r="AO128" s="365"/>
      <c r="AP128" s="189"/>
      <c r="AQ128" s="189"/>
      <c r="AR128" s="189"/>
      <c r="AS128" s="189"/>
      <c r="AT128" s="189"/>
      <c r="AU128" s="189"/>
      <c r="AV128" s="189"/>
      <c r="AW128" s="115"/>
      <c r="AX128" s="109"/>
      <c r="AY128" s="109"/>
      <c r="AZ128" s="115"/>
      <c r="BA128" s="115"/>
      <c r="BB128" s="135"/>
      <c r="BC128" s="135"/>
      <c r="BD128" s="405"/>
      <c r="BE128" s="115"/>
      <c r="BF128" s="115"/>
      <c r="BG128" s="115"/>
    </row>
    <row r="129" spans="2:59" ht="13.5" customHeight="1">
      <c r="B129" s="1007"/>
      <c r="C129" s="1008" t="s">
        <v>11</v>
      </c>
      <c r="D129" s="1588">
        <v>0.25</v>
      </c>
      <c r="E129" s="892">
        <v>19.25</v>
      </c>
      <c r="F129" s="893">
        <v>19.75</v>
      </c>
      <c r="G129" s="894">
        <v>83.75</v>
      </c>
      <c r="H129" s="1165">
        <v>587.5</v>
      </c>
      <c r="I129" s="836">
        <v>15</v>
      </c>
      <c r="J129" s="836">
        <v>0.3</v>
      </c>
      <c r="K129" s="837">
        <v>0.35</v>
      </c>
      <c r="L129" s="943">
        <v>175</v>
      </c>
      <c r="M129" s="1915">
        <v>275</v>
      </c>
      <c r="N129" s="1139">
        <v>275</v>
      </c>
      <c r="O129" s="943">
        <v>62.5</v>
      </c>
      <c r="P129" s="1142">
        <v>3</v>
      </c>
      <c r="Q129" s="1750"/>
      <c r="R129" s="124"/>
      <c r="S129" s="405"/>
      <c r="T129" s="115"/>
      <c r="U129" s="776"/>
      <c r="V129" s="626"/>
      <c r="W129" s="1162"/>
      <c r="X129" s="1163"/>
      <c r="Y129" s="1164"/>
      <c r="Z129" s="225"/>
      <c r="AB129" s="125"/>
      <c r="AC129" s="239"/>
      <c r="AD129" s="125"/>
      <c r="AE129" s="189"/>
      <c r="AF129" s="129"/>
      <c r="AG129" s="186"/>
      <c r="AH129" s="114"/>
      <c r="AI129" s="105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5"/>
      <c r="AU129" s="115"/>
      <c r="AV129" s="115"/>
      <c r="AW129" s="115"/>
      <c r="AX129" s="109"/>
      <c r="AY129" s="109"/>
      <c r="AZ129" s="115"/>
      <c r="BA129" s="115"/>
      <c r="BB129" s="135"/>
      <c r="BC129" s="135"/>
      <c r="BD129" s="405"/>
      <c r="BE129" s="115"/>
      <c r="BF129" s="115"/>
      <c r="BG129" s="115"/>
    </row>
    <row r="130" spans="2:59" ht="13.5" customHeight="1" thickBot="1">
      <c r="B130" s="64"/>
      <c r="C130" s="1003" t="s">
        <v>475</v>
      </c>
      <c r="D130" s="1563"/>
      <c r="E130" s="1027">
        <f t="shared" ref="E130:P130" si="13">(E128*100/E339)-25</f>
        <v>11.632467532467537</v>
      </c>
      <c r="F130" s="1028">
        <f t="shared" si="13"/>
        <v>-1.9430379746835449</v>
      </c>
      <c r="G130" s="1028">
        <f t="shared" si="13"/>
        <v>-3.4721194029850722</v>
      </c>
      <c r="H130" s="1028">
        <f t="shared" si="13"/>
        <v>0.20038297872340038</v>
      </c>
      <c r="I130" s="1028">
        <f t="shared" si="13"/>
        <v>-6.0749999999999993</v>
      </c>
      <c r="J130" s="1028">
        <f t="shared" si="13"/>
        <v>-12.241666666666664</v>
      </c>
      <c r="K130" s="1028">
        <f t="shared" si="13"/>
        <v>-1.8499999999999943</v>
      </c>
      <c r="L130" s="1028">
        <f t="shared" si="13"/>
        <v>-15.176142857142857</v>
      </c>
      <c r="M130" s="1028">
        <f t="shared" si="13"/>
        <v>5.0024545454545439</v>
      </c>
      <c r="N130" s="1028">
        <f t="shared" si="13"/>
        <v>-11.633463636363636</v>
      </c>
      <c r="O130" s="1028">
        <f t="shared" si="13"/>
        <v>-11.332320000000001</v>
      </c>
      <c r="P130" s="1041">
        <f t="shared" si="13"/>
        <v>11.758333333333333</v>
      </c>
      <c r="Q130" s="1101"/>
      <c r="R130" s="124"/>
      <c r="S130" s="130"/>
      <c r="T130" s="399"/>
      <c r="U130" s="1906"/>
      <c r="V130" s="855"/>
      <c r="W130" s="855"/>
      <c r="X130" s="855"/>
      <c r="Y130" s="855"/>
      <c r="Z130" s="1911"/>
      <c r="AB130" s="230"/>
      <c r="AC130" s="114"/>
      <c r="AD130" s="114"/>
      <c r="AE130" s="113"/>
      <c r="AF130" s="124"/>
      <c r="AG130" s="128"/>
      <c r="AH130" s="110"/>
      <c r="AI130" s="107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31"/>
      <c r="AV130" s="115"/>
      <c r="AW130" s="115"/>
      <c r="AX130" s="109"/>
      <c r="AY130" s="109"/>
      <c r="AZ130" s="115"/>
      <c r="BA130" s="115"/>
      <c r="BB130" s="136"/>
      <c r="BC130" s="110"/>
      <c r="BD130" s="109"/>
      <c r="BE130" s="115"/>
      <c r="BF130" s="115"/>
      <c r="BG130" s="115"/>
    </row>
    <row r="131" spans="2:59" ht="12.75" customHeight="1">
      <c r="B131" s="91"/>
      <c r="C131" s="1941" t="s">
        <v>123</v>
      </c>
      <c r="D131" s="61"/>
      <c r="E131" s="663"/>
      <c r="F131" s="1568"/>
      <c r="G131" s="1568"/>
      <c r="H131" s="1568"/>
      <c r="I131" s="950"/>
      <c r="J131" s="950"/>
      <c r="K131" s="950"/>
      <c r="L131" s="950"/>
      <c r="M131" s="1887"/>
      <c r="N131" s="950"/>
      <c r="O131" s="950"/>
      <c r="P131" s="1094"/>
      <c r="Q131" s="1089"/>
      <c r="R131" s="115"/>
      <c r="S131" s="130"/>
      <c r="T131" s="225"/>
      <c r="U131" s="125"/>
      <c r="V131" s="604"/>
      <c r="W131" s="604"/>
      <c r="X131" s="604"/>
      <c r="Y131" s="604"/>
      <c r="Z131" s="130"/>
      <c r="AB131" s="130"/>
      <c r="AC131" s="130"/>
      <c r="AD131" s="130"/>
      <c r="AE131" s="115"/>
      <c r="AF131" s="115"/>
      <c r="AG131" s="128"/>
      <c r="AH131" s="110"/>
      <c r="AI131" s="109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27"/>
      <c r="AV131" s="110"/>
      <c r="AW131" s="109"/>
      <c r="AX131" s="215"/>
      <c r="AY131" s="215"/>
      <c r="AZ131" s="115"/>
      <c r="BA131" s="115"/>
      <c r="BB131" s="135"/>
      <c r="BC131" s="135"/>
      <c r="BD131" s="405"/>
      <c r="BE131" s="115"/>
      <c r="BF131" s="115"/>
      <c r="BG131" s="115"/>
    </row>
    <row r="132" spans="2:59" ht="15.75">
      <c r="B132" s="1530" t="s">
        <v>463</v>
      </c>
      <c r="C132" s="249" t="s">
        <v>511</v>
      </c>
      <c r="D132" s="269">
        <v>60</v>
      </c>
      <c r="E132" s="352">
        <v>1.1399999999999999</v>
      </c>
      <c r="F132" s="350">
        <v>5.34</v>
      </c>
      <c r="G132" s="1084">
        <v>4.62</v>
      </c>
      <c r="H132" s="1974">
        <v>70.8</v>
      </c>
      <c r="I132" s="250">
        <v>4.2</v>
      </c>
      <c r="J132" s="250">
        <v>1.2E-2</v>
      </c>
      <c r="K132" s="250">
        <v>2.3E-2</v>
      </c>
      <c r="L132" s="250">
        <v>0</v>
      </c>
      <c r="M132" s="356">
        <v>24.6</v>
      </c>
      <c r="N132" s="250">
        <v>22.2</v>
      </c>
      <c r="O132" s="250">
        <v>9</v>
      </c>
      <c r="P132" s="1078">
        <v>0.4</v>
      </c>
      <c r="Q132" s="1082"/>
      <c r="R132" s="134"/>
      <c r="S132" s="130"/>
      <c r="T132" s="187"/>
      <c r="U132" s="115"/>
      <c r="V132" s="130"/>
      <c r="W132" s="130"/>
      <c r="X132" s="130"/>
      <c r="Y132" s="130"/>
      <c r="Z132" s="130"/>
      <c r="AB132" s="162"/>
      <c r="AC132" s="189"/>
      <c r="AD132" s="189"/>
      <c r="AE132" s="189"/>
      <c r="AF132" s="124"/>
      <c r="AG132" s="209"/>
      <c r="AH132" s="209"/>
      <c r="AI132" s="209"/>
      <c r="AJ132" s="196"/>
      <c r="AK132" s="609"/>
      <c r="AL132" s="209"/>
      <c r="AM132" s="196"/>
      <c r="AN132" s="196"/>
      <c r="AO132" s="209"/>
      <c r="AP132" s="610"/>
      <c r="AQ132" s="209"/>
      <c r="AR132" s="209"/>
      <c r="AS132" s="115"/>
      <c r="AT132" s="135"/>
      <c r="AU132" s="125"/>
      <c r="AV132" s="110"/>
      <c r="AW132" s="109"/>
      <c r="AX132" s="215"/>
      <c r="AY132" s="215"/>
      <c r="AZ132" s="115"/>
      <c r="BA132" s="115"/>
      <c r="BB132" s="110"/>
      <c r="BC132" s="110"/>
      <c r="BD132" s="109"/>
      <c r="BE132" s="115"/>
      <c r="BF132" s="115"/>
      <c r="BG132" s="115"/>
    </row>
    <row r="133" spans="2:59" ht="13.5" customHeight="1">
      <c r="B133" s="1106" t="s">
        <v>772</v>
      </c>
      <c r="C133" s="249" t="s">
        <v>605</v>
      </c>
      <c r="D133" s="382">
        <v>200</v>
      </c>
      <c r="E133" s="2260">
        <v>1.778</v>
      </c>
      <c r="F133" s="1042">
        <v>4.7270000000000003</v>
      </c>
      <c r="G133" s="1042">
        <v>19.492999999999999</v>
      </c>
      <c r="H133" s="925">
        <v>127.627</v>
      </c>
      <c r="I133" s="347">
        <v>5.5983000000000001</v>
      </c>
      <c r="J133" s="347">
        <v>0.05</v>
      </c>
      <c r="K133" s="347">
        <v>4.5999999999999999E-2</v>
      </c>
      <c r="L133" s="925">
        <v>97.248000000000005</v>
      </c>
      <c r="M133" s="356">
        <v>26.838989999999999</v>
      </c>
      <c r="N133" s="250">
        <v>47.475679999999997</v>
      </c>
      <c r="O133" s="250">
        <v>20.46574</v>
      </c>
      <c r="P133" s="250">
        <v>0.96</v>
      </c>
      <c r="Q133" s="552"/>
      <c r="R133" s="186"/>
      <c r="S133" s="660"/>
      <c r="T133" s="110"/>
      <c r="U133" s="107"/>
      <c r="V133" s="125"/>
      <c r="W133" s="125"/>
      <c r="X133" s="125"/>
      <c r="Y133" s="190"/>
      <c r="Z133" s="647"/>
      <c r="AE133" s="189"/>
      <c r="AF133" s="124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115"/>
      <c r="AT133" s="115"/>
      <c r="AU133" s="124"/>
      <c r="AV133" s="110"/>
      <c r="AW133" s="109"/>
      <c r="AX133" s="115"/>
      <c r="AY133" s="109"/>
      <c r="AZ133" s="115"/>
      <c r="BA133" s="115"/>
      <c r="BB133" s="110"/>
      <c r="BC133" s="115"/>
      <c r="BD133" s="114"/>
      <c r="BE133" s="115"/>
      <c r="BF133" s="115"/>
      <c r="BG133" s="115"/>
    </row>
    <row r="134" spans="2:59" ht="16.5" customHeight="1">
      <c r="B134" s="1106" t="s">
        <v>774</v>
      </c>
      <c r="C134" s="260" t="s">
        <v>773</v>
      </c>
      <c r="D134" s="272">
        <v>100</v>
      </c>
      <c r="E134" s="1833">
        <v>16.600000000000001</v>
      </c>
      <c r="F134" s="359">
        <v>13.547000000000001</v>
      </c>
      <c r="G134" s="359">
        <v>23.564</v>
      </c>
      <c r="H134" s="925">
        <v>282.37900000000002</v>
      </c>
      <c r="I134" s="1922">
        <v>2.5</v>
      </c>
      <c r="J134" s="345">
        <v>0.09</v>
      </c>
      <c r="K134" s="937">
        <v>0.1</v>
      </c>
      <c r="L134" s="1016">
        <v>531.79999999999995</v>
      </c>
      <c r="M134" s="356">
        <v>29</v>
      </c>
      <c r="N134" s="250">
        <v>34.700000000000003</v>
      </c>
      <c r="O134" s="250">
        <v>16</v>
      </c>
      <c r="P134" s="250">
        <v>0.73499999999999999</v>
      </c>
      <c r="Q134" s="552"/>
      <c r="R134" s="134"/>
      <c r="S134" s="730"/>
      <c r="T134" s="110"/>
      <c r="U134" s="366"/>
      <c r="V134" s="162"/>
      <c r="W134" s="162"/>
      <c r="X134" s="162"/>
      <c r="Y134" s="190"/>
      <c r="Z134" s="1117"/>
      <c r="AB134" s="125"/>
      <c r="AC134" s="125"/>
      <c r="AD134" s="125"/>
      <c r="AE134" s="189"/>
      <c r="AF134" s="124"/>
      <c r="AG134" s="115"/>
      <c r="AH134" s="115"/>
      <c r="AI134" s="115"/>
      <c r="AJ134" s="196"/>
      <c r="AK134" s="196"/>
      <c r="AL134" s="115"/>
      <c r="AM134" s="196"/>
      <c r="AN134" s="196"/>
      <c r="AO134" s="115"/>
      <c r="AP134" s="110"/>
      <c r="AQ134" s="115"/>
      <c r="AR134" s="115"/>
      <c r="AS134" s="115"/>
      <c r="AT134" s="115"/>
      <c r="AU134" s="124"/>
      <c r="AV134" s="110"/>
      <c r="AW134" s="114"/>
      <c r="AX134" s="115"/>
      <c r="AY134" s="109"/>
      <c r="AZ134" s="115"/>
      <c r="BA134" s="115"/>
      <c r="BB134" s="110"/>
      <c r="BC134" s="110"/>
      <c r="BD134" s="109"/>
      <c r="BE134" s="115"/>
      <c r="BF134" s="115"/>
      <c r="BG134" s="115"/>
    </row>
    <row r="135" spans="2:59" ht="16.5" customHeight="1">
      <c r="B135" s="1108" t="s">
        <v>775</v>
      </c>
      <c r="C135" s="1528" t="s">
        <v>1019</v>
      </c>
      <c r="D135" s="382" t="s">
        <v>678</v>
      </c>
      <c r="E135" s="662">
        <v>3.2</v>
      </c>
      <c r="F135" s="362">
        <v>3</v>
      </c>
      <c r="G135" s="1835">
        <v>13.5</v>
      </c>
      <c r="H135" s="926">
        <v>94</v>
      </c>
      <c r="I135" s="350">
        <v>12.3</v>
      </c>
      <c r="J135" s="350">
        <v>0.12</v>
      </c>
      <c r="K135" s="350">
        <v>0.13</v>
      </c>
      <c r="L135" s="926">
        <v>14</v>
      </c>
      <c r="M135" s="356">
        <v>28</v>
      </c>
      <c r="N135" s="250">
        <v>81</v>
      </c>
      <c r="O135" s="250">
        <v>4.2</v>
      </c>
      <c r="P135" s="250">
        <v>1.1200000000000001</v>
      </c>
      <c r="Q135" s="552"/>
      <c r="R135" s="404"/>
      <c r="S135" s="730"/>
      <c r="T135" s="122"/>
      <c r="U135" s="105"/>
      <c r="V135" s="367"/>
      <c r="W135" s="367"/>
      <c r="X135" s="367"/>
      <c r="Y135" s="190"/>
      <c r="Z135" s="647"/>
      <c r="AB135" s="367"/>
      <c r="AC135" s="367"/>
      <c r="AD135" s="367"/>
      <c r="AE135" s="189"/>
      <c r="AF135" s="124"/>
      <c r="AG135" s="613"/>
      <c r="AH135" s="614"/>
      <c r="AI135" s="615"/>
      <c r="AJ135" s="616"/>
      <c r="AK135" s="617"/>
      <c r="AL135" s="617"/>
      <c r="AM135" s="617"/>
      <c r="AN135" s="617"/>
      <c r="AO135" s="617"/>
      <c r="AP135" s="617"/>
      <c r="AQ135" s="613"/>
      <c r="AR135" s="613"/>
      <c r="AS135" s="618"/>
      <c r="AT135" s="115"/>
      <c r="AU135" s="124"/>
      <c r="AV135" s="110"/>
      <c r="AW135" s="109"/>
      <c r="AX135" s="109"/>
      <c r="AY135" s="109"/>
      <c r="AZ135" s="115"/>
      <c r="BA135" s="115"/>
      <c r="BB135" s="110"/>
      <c r="BC135" s="110"/>
      <c r="BD135" s="114"/>
      <c r="BE135" s="115"/>
      <c r="BF135" s="115"/>
      <c r="BG135" s="115"/>
    </row>
    <row r="136" spans="2:59" ht="12.75" customHeight="1">
      <c r="B136" s="1105" t="s">
        <v>391</v>
      </c>
      <c r="C136" s="249" t="s">
        <v>161</v>
      </c>
      <c r="D136" s="269">
        <v>200</v>
      </c>
      <c r="E136" s="232">
        <v>0.5</v>
      </c>
      <c r="F136" s="359">
        <v>0</v>
      </c>
      <c r="G136" s="359">
        <v>19.8</v>
      </c>
      <c r="H136" s="935">
        <v>81</v>
      </c>
      <c r="I136" s="350">
        <v>0.02</v>
      </c>
      <c r="J136" s="350">
        <v>0</v>
      </c>
      <c r="K136" s="350">
        <v>0</v>
      </c>
      <c r="L136" s="925">
        <v>15</v>
      </c>
      <c r="M136" s="2329">
        <v>49.5</v>
      </c>
      <c r="N136" s="250">
        <v>4.3</v>
      </c>
      <c r="O136" s="350">
        <v>2.1</v>
      </c>
      <c r="P136" s="250">
        <v>0.09</v>
      </c>
      <c r="Q136" s="552"/>
      <c r="R136" s="126"/>
      <c r="S136" s="646"/>
      <c r="T136" s="122"/>
      <c r="U136" s="366"/>
      <c r="V136" s="125"/>
      <c r="W136" s="125"/>
      <c r="X136" s="367"/>
      <c r="Y136" s="1908"/>
      <c r="Z136" s="647"/>
      <c r="AB136" s="125"/>
      <c r="AC136" s="125"/>
      <c r="AD136" s="125"/>
      <c r="AE136" s="189"/>
      <c r="AF136" s="124"/>
      <c r="AG136" s="220"/>
      <c r="AH136" s="220"/>
      <c r="AI136" s="220"/>
      <c r="AJ136" s="619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115"/>
      <c r="AU136" s="124"/>
      <c r="AV136" s="110"/>
      <c r="AW136" s="109"/>
      <c r="AX136" s="109"/>
      <c r="AY136" s="109"/>
      <c r="AZ136" s="115"/>
      <c r="BA136" s="115"/>
      <c r="BB136" s="110"/>
      <c r="BC136" s="110"/>
      <c r="BD136" s="405"/>
      <c r="BE136" s="115"/>
      <c r="BF136" s="115"/>
      <c r="BG136" s="115"/>
    </row>
    <row r="137" spans="2:59" ht="12.75" customHeight="1">
      <c r="B137" s="1105" t="s">
        <v>9</v>
      </c>
      <c r="C137" s="249" t="s">
        <v>10</v>
      </c>
      <c r="D137" s="269">
        <v>50</v>
      </c>
      <c r="E137" s="1904">
        <v>1.925</v>
      </c>
      <c r="F137" s="359">
        <v>0.68799999999999994</v>
      </c>
      <c r="G137" s="350">
        <v>27.1</v>
      </c>
      <c r="H137" s="925">
        <v>122.292</v>
      </c>
      <c r="I137" s="250">
        <v>0</v>
      </c>
      <c r="J137" s="1063">
        <v>0.06</v>
      </c>
      <c r="K137" s="763">
        <v>0.02</v>
      </c>
      <c r="L137" s="925">
        <v>0</v>
      </c>
      <c r="M137" s="356">
        <v>10</v>
      </c>
      <c r="N137" s="250">
        <v>32.5</v>
      </c>
      <c r="O137" s="250">
        <v>7</v>
      </c>
      <c r="P137" s="250">
        <v>5.5E-2</v>
      </c>
      <c r="Q137" s="552"/>
      <c r="R137" s="124"/>
      <c r="S137" s="646"/>
      <c r="T137" s="110"/>
      <c r="U137" s="107"/>
      <c r="V137" s="125"/>
      <c r="W137" s="367"/>
      <c r="X137" s="367"/>
      <c r="Y137" s="190"/>
      <c r="Z137" s="647"/>
      <c r="AB137" s="125"/>
      <c r="AC137" s="125"/>
      <c r="AD137" s="125"/>
      <c r="AE137" s="189"/>
      <c r="AF137" s="124"/>
      <c r="AG137" s="125"/>
      <c r="AH137" s="125"/>
      <c r="AI137" s="125"/>
      <c r="AJ137" s="190"/>
      <c r="AK137" s="125"/>
      <c r="AL137" s="125"/>
      <c r="AM137" s="125"/>
      <c r="AN137" s="125"/>
      <c r="AO137" s="125"/>
      <c r="AP137" s="125"/>
      <c r="AQ137" s="125"/>
      <c r="AR137" s="125"/>
      <c r="AS137" s="189"/>
      <c r="AT137" s="115"/>
      <c r="AU137" s="128"/>
      <c r="AV137" s="110"/>
      <c r="AW137" s="109"/>
      <c r="AX137" s="115"/>
      <c r="AY137" s="109"/>
      <c r="AZ137" s="115"/>
      <c r="BA137" s="115"/>
      <c r="BB137" s="110"/>
      <c r="BC137" s="110"/>
      <c r="BD137" s="109"/>
      <c r="BE137" s="115"/>
      <c r="BF137" s="115"/>
      <c r="BG137" s="115"/>
    </row>
    <row r="138" spans="2:59" ht="13.5" customHeight="1" thickBot="1">
      <c r="B138" s="1109" t="s">
        <v>9</v>
      </c>
      <c r="C138" s="200" t="s">
        <v>426</v>
      </c>
      <c r="D138" s="388">
        <v>20</v>
      </c>
      <c r="E138" s="360">
        <v>1.1299999999999999</v>
      </c>
      <c r="F138" s="362">
        <v>0.3</v>
      </c>
      <c r="G138" s="362">
        <v>8.3729999999999993</v>
      </c>
      <c r="H138" s="925">
        <v>40.712000000000003</v>
      </c>
      <c r="I138" s="361">
        <v>0</v>
      </c>
      <c r="J138" s="361">
        <v>0.05</v>
      </c>
      <c r="K138" s="361">
        <v>0.05</v>
      </c>
      <c r="L138" s="1016">
        <v>0</v>
      </c>
      <c r="M138" s="2260">
        <v>6.6</v>
      </c>
      <c r="N138" s="1042">
        <v>46.8</v>
      </c>
      <c r="O138" s="361">
        <v>1.32</v>
      </c>
      <c r="P138" s="1042">
        <v>8.8000000000000005E-3</v>
      </c>
      <c r="Q138" s="552"/>
      <c r="R138" s="124"/>
      <c r="S138" s="646"/>
      <c r="T138" s="110"/>
      <c r="U138" s="107"/>
      <c r="V138" s="367"/>
      <c r="W138" s="367"/>
      <c r="X138" s="125"/>
      <c r="Y138" s="190"/>
      <c r="Z138" s="647"/>
      <c r="AB138" s="230"/>
      <c r="AC138" s="114"/>
      <c r="AD138" s="114"/>
      <c r="AE138" s="113"/>
      <c r="AF138" s="128"/>
      <c r="AG138" s="630"/>
      <c r="AH138" s="630"/>
      <c r="AI138" s="630"/>
      <c r="AJ138" s="639"/>
      <c r="AK138" s="630"/>
      <c r="AL138" s="630"/>
      <c r="AM138" s="630"/>
      <c r="AN138" s="630"/>
      <c r="AO138" s="631"/>
      <c r="AP138" s="631"/>
      <c r="AQ138" s="630"/>
      <c r="AR138" s="630"/>
      <c r="AS138" s="630"/>
      <c r="AT138" s="115"/>
      <c r="AU138" s="115"/>
      <c r="AV138" s="115"/>
      <c r="AW138" s="115"/>
      <c r="AX138" s="115"/>
      <c r="AY138" s="109"/>
      <c r="AZ138" s="115"/>
      <c r="BA138" s="115"/>
      <c r="BB138" s="110"/>
      <c r="BC138" s="110"/>
      <c r="BD138" s="109"/>
      <c r="BE138" s="115"/>
      <c r="BF138" s="115"/>
      <c r="BG138" s="115"/>
    </row>
    <row r="139" spans="2:59" ht="15" customHeight="1">
      <c r="B139" s="485" t="s">
        <v>197</v>
      </c>
      <c r="C139" s="723"/>
      <c r="D139" s="2530">
        <f>D132+D133+D134+D136+D137+75+75+D138</f>
        <v>780</v>
      </c>
      <c r="E139" s="496">
        <f t="shared" ref="E139:P139" si="14">SUM(E132:E138)</f>
        <v>26.273</v>
      </c>
      <c r="F139" s="487">
        <f t="shared" si="14"/>
        <v>27.602</v>
      </c>
      <c r="G139" s="497">
        <f t="shared" si="14"/>
        <v>116.45</v>
      </c>
      <c r="H139" s="992">
        <f t="shared" si="14"/>
        <v>818.81000000000006</v>
      </c>
      <c r="I139" s="992">
        <f t="shared" si="14"/>
        <v>24.618300000000001</v>
      </c>
      <c r="J139" s="992">
        <f t="shared" si="14"/>
        <v>0.38200000000000001</v>
      </c>
      <c r="K139" s="992">
        <f t="shared" si="14"/>
        <v>0.36900000000000005</v>
      </c>
      <c r="L139" s="1025">
        <f t="shared" si="14"/>
        <v>658.048</v>
      </c>
      <c r="M139" s="1924">
        <f t="shared" si="14"/>
        <v>174.53898999999998</v>
      </c>
      <c r="N139" s="1925">
        <f t="shared" si="14"/>
        <v>268.97568000000001</v>
      </c>
      <c r="O139" s="992">
        <f t="shared" si="14"/>
        <v>60.085740000000001</v>
      </c>
      <c r="P139" s="1011">
        <f t="shared" si="14"/>
        <v>3.3687999999999998</v>
      </c>
      <c r="Q139" s="1750"/>
      <c r="R139" s="128"/>
      <c r="S139" s="646"/>
      <c r="T139" s="110"/>
      <c r="U139" s="107"/>
      <c r="V139" s="125"/>
      <c r="W139" s="125"/>
      <c r="X139" s="125"/>
      <c r="Y139" s="190"/>
      <c r="Z139" s="647"/>
      <c r="AB139" s="397"/>
      <c r="AC139" s="397"/>
      <c r="AD139" s="398"/>
      <c r="AE139" s="398"/>
      <c r="AF139" s="129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23"/>
      <c r="AW139" s="115"/>
      <c r="AX139" s="633"/>
      <c r="AY139" s="109"/>
      <c r="AZ139" s="115"/>
      <c r="BA139" s="115"/>
      <c r="BB139" s="115"/>
      <c r="BC139" s="115"/>
      <c r="BD139" s="115"/>
      <c r="BE139" s="115"/>
      <c r="BF139" s="115"/>
      <c r="BG139" s="115"/>
    </row>
    <row r="140" spans="2:59" ht="14.25" customHeight="1">
      <c r="B140" s="1007"/>
      <c r="C140" s="1008" t="s">
        <v>11</v>
      </c>
      <c r="D140" s="1588">
        <v>0.35</v>
      </c>
      <c r="E140" s="892">
        <v>26.95</v>
      </c>
      <c r="F140" s="893">
        <v>27.65</v>
      </c>
      <c r="G140" s="894">
        <v>117.25</v>
      </c>
      <c r="H140" s="1165">
        <v>822.5</v>
      </c>
      <c r="I140" s="836">
        <v>21</v>
      </c>
      <c r="J140" s="836">
        <v>0.42</v>
      </c>
      <c r="K140" s="837">
        <v>0.49</v>
      </c>
      <c r="L140" s="943">
        <v>245</v>
      </c>
      <c r="M140" s="1915">
        <v>385</v>
      </c>
      <c r="N140" s="1139">
        <v>385</v>
      </c>
      <c r="O140" s="943">
        <v>87.5</v>
      </c>
      <c r="P140" s="1142">
        <v>4.2</v>
      </c>
      <c r="Q140" s="1750"/>
      <c r="R140" s="115"/>
      <c r="S140" s="405"/>
      <c r="T140" s="396"/>
      <c r="U140" s="228"/>
      <c r="V140" s="626"/>
      <c r="W140" s="1162"/>
      <c r="X140" s="1163"/>
      <c r="Y140" s="1164"/>
      <c r="Z140" s="225"/>
      <c r="AB140" s="395"/>
      <c r="AC140" s="400"/>
      <c r="AD140" s="400"/>
      <c r="AE140" s="401"/>
      <c r="AF140" s="107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610"/>
      <c r="AQ140" s="115"/>
      <c r="AR140" s="610"/>
      <c r="AS140" s="115"/>
      <c r="AT140" s="115"/>
      <c r="AU140" s="115"/>
      <c r="AV140" s="123"/>
      <c r="AW140" s="115"/>
      <c r="AX140" s="109"/>
      <c r="AY140" s="109"/>
      <c r="AZ140" s="115"/>
      <c r="BA140" s="115"/>
      <c r="BB140" s="115"/>
      <c r="BC140" s="115"/>
      <c r="BD140" s="115"/>
      <c r="BE140" s="115"/>
      <c r="BF140" s="115"/>
      <c r="BG140" s="115"/>
    </row>
    <row r="141" spans="2:59" ht="13.5" customHeight="1" thickBot="1">
      <c r="B141" s="246"/>
      <c r="C141" s="1003" t="s">
        <v>475</v>
      </c>
      <c r="D141" s="1050"/>
      <c r="E141" s="1013">
        <f t="shared" ref="E141:P141" si="15">(E139*100/E339)-35</f>
        <v>-0.87922077922077335</v>
      </c>
      <c r="F141" s="1014">
        <f t="shared" si="15"/>
        <v>-6.07594936708864E-2</v>
      </c>
      <c r="G141" s="1014">
        <f t="shared" si="15"/>
        <v>-0.23880597014925087</v>
      </c>
      <c r="H141" s="1014">
        <f t="shared" si="15"/>
        <v>-0.15702127659574217</v>
      </c>
      <c r="I141" s="1014">
        <f t="shared" si="15"/>
        <v>6.0304999999999964</v>
      </c>
      <c r="J141" s="1014">
        <f t="shared" si="15"/>
        <v>-3.1666666666666643</v>
      </c>
      <c r="K141" s="1014">
        <f t="shared" si="15"/>
        <v>-8.6428571428571388</v>
      </c>
      <c r="L141" s="1014">
        <f t="shared" si="15"/>
        <v>59.006857142857143</v>
      </c>
      <c r="M141" s="1012">
        <f t="shared" si="15"/>
        <v>-19.132819090909095</v>
      </c>
      <c r="N141" s="1012">
        <f t="shared" si="15"/>
        <v>-10.547665454545456</v>
      </c>
      <c r="O141" s="1012">
        <f t="shared" si="15"/>
        <v>-10.965703999999999</v>
      </c>
      <c r="P141" s="1610">
        <f t="shared" si="15"/>
        <v>-6.9266666666666659</v>
      </c>
      <c r="Q141" s="1101"/>
      <c r="S141" s="130"/>
      <c r="T141" s="399"/>
      <c r="U141" s="1906"/>
      <c r="V141" s="855"/>
      <c r="W141" s="855"/>
      <c r="X141" s="855"/>
      <c r="Y141" s="855"/>
      <c r="Z141" s="2478"/>
      <c r="AB141" s="130"/>
      <c r="AC141" s="130"/>
      <c r="AD141" s="130"/>
      <c r="AE141" s="115"/>
      <c r="AF141" s="124"/>
      <c r="AG141" s="115"/>
      <c r="AH141" s="115"/>
      <c r="AI141" s="115"/>
      <c r="AJ141" s="641"/>
      <c r="AK141" s="115"/>
      <c r="AL141" s="115"/>
      <c r="AM141" s="115"/>
      <c r="AN141" s="115"/>
      <c r="AO141" s="115"/>
      <c r="AP141" s="115"/>
      <c r="AQ141" s="115"/>
      <c r="AR141" s="610"/>
      <c r="AS141" s="115"/>
      <c r="AT141" s="115"/>
      <c r="AU141" s="115"/>
      <c r="AV141" s="115"/>
      <c r="AW141" s="130"/>
      <c r="AX141" s="130"/>
      <c r="AY141" s="130"/>
      <c r="AZ141" s="115"/>
      <c r="BA141" s="115"/>
      <c r="BB141" s="115"/>
      <c r="BC141" s="115"/>
      <c r="BD141" s="115"/>
      <c r="BE141" s="115"/>
      <c r="BF141" s="115"/>
      <c r="BG141" s="115"/>
    </row>
    <row r="142" spans="2:59" ht="17.25" customHeight="1">
      <c r="B142" s="901"/>
      <c r="C142" s="680" t="s">
        <v>245</v>
      </c>
      <c r="D142" s="61"/>
      <c r="E142" s="5"/>
      <c r="F142" s="490"/>
      <c r="G142" s="490"/>
      <c r="H142" s="1569"/>
      <c r="I142" s="1570"/>
      <c r="J142" s="942"/>
      <c r="K142" s="942"/>
      <c r="L142" s="942"/>
      <c r="M142" s="1664"/>
      <c r="N142" s="942"/>
      <c r="O142" s="942"/>
      <c r="P142" s="882"/>
      <c r="Q142" s="1088"/>
      <c r="R142" s="11"/>
      <c r="S142" s="130"/>
      <c r="T142" s="225"/>
      <c r="U142" s="125"/>
      <c r="V142" s="604"/>
      <c r="W142" s="604"/>
      <c r="X142" s="604"/>
      <c r="Y142" s="604"/>
      <c r="Z142" s="130"/>
      <c r="AB142" s="130"/>
      <c r="AC142" s="130"/>
      <c r="AD142" s="130"/>
      <c r="AE142" s="115"/>
      <c r="AF142" s="124"/>
      <c r="AG142" s="124"/>
      <c r="AH142" s="110"/>
      <c r="AI142" s="110"/>
      <c r="AJ142" s="109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</row>
    <row r="143" spans="2:59" ht="12.75" customHeight="1">
      <c r="B143" s="1943" t="s">
        <v>692</v>
      </c>
      <c r="C143" s="249" t="s">
        <v>691</v>
      </c>
      <c r="D143" s="271">
        <v>200</v>
      </c>
      <c r="E143" s="1641">
        <v>0.34799999999999998</v>
      </c>
      <c r="F143" s="1839">
        <v>4.8000000000000001E-2</v>
      </c>
      <c r="G143" s="1839">
        <v>7.726</v>
      </c>
      <c r="H143" s="938">
        <v>32.828000000000003</v>
      </c>
      <c r="I143" s="362">
        <v>1.1599999999999999</v>
      </c>
      <c r="J143" s="1839">
        <v>0</v>
      </c>
      <c r="K143" s="1839">
        <v>0</v>
      </c>
      <c r="L143" s="1031">
        <v>0.7</v>
      </c>
      <c r="M143" s="1834">
        <v>6.2</v>
      </c>
      <c r="N143" s="347">
        <v>8.3000000000000007</v>
      </c>
      <c r="O143" s="347">
        <v>4.8</v>
      </c>
      <c r="P143" s="2316">
        <v>0.9</v>
      </c>
      <c r="Q143" s="888">
        <v>78</v>
      </c>
      <c r="R143" s="11"/>
      <c r="S143" s="130"/>
      <c r="T143" s="187"/>
      <c r="U143" s="115"/>
      <c r="V143" s="130"/>
      <c r="W143" s="130"/>
      <c r="X143" s="130"/>
      <c r="Y143" s="130"/>
      <c r="Z143" s="130"/>
      <c r="AB143" s="130"/>
      <c r="AC143" s="130"/>
      <c r="AD143" s="130"/>
      <c r="AE143" s="115"/>
      <c r="AF143" s="124"/>
      <c r="AG143" s="132"/>
      <c r="AH143" s="110"/>
      <c r="AI143" s="109"/>
      <c r="AJ143" s="190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</row>
    <row r="144" spans="2:59" ht="18" customHeight="1">
      <c r="B144" s="1668" t="s">
        <v>897</v>
      </c>
      <c r="C144" s="268" t="s">
        <v>781</v>
      </c>
      <c r="D144" s="271" t="s">
        <v>776</v>
      </c>
      <c r="E144" s="411">
        <v>7.1139999999999999</v>
      </c>
      <c r="F144" s="362">
        <v>7.1840000000000002</v>
      </c>
      <c r="G144" s="1921">
        <v>16.992000000000001</v>
      </c>
      <c r="H144" s="938">
        <v>162.08000000000001</v>
      </c>
      <c r="I144" s="362">
        <v>0.28399999999999997</v>
      </c>
      <c r="J144" s="411">
        <v>4.4999999999999998E-2</v>
      </c>
      <c r="K144" s="362">
        <v>9.4E-2</v>
      </c>
      <c r="L144" s="947">
        <v>17.309999999999999</v>
      </c>
      <c r="M144" s="346">
        <v>48.594999999999999</v>
      </c>
      <c r="N144" s="2269">
        <v>15.577999999999999</v>
      </c>
      <c r="O144" s="346">
        <v>15.79</v>
      </c>
      <c r="P144" s="1079">
        <v>0.6</v>
      </c>
      <c r="Q144" s="888">
        <v>51</v>
      </c>
      <c r="R144" s="11"/>
      <c r="S144" s="646"/>
      <c r="T144" s="110"/>
      <c r="U144" s="107"/>
      <c r="V144" s="125"/>
      <c r="W144" s="365"/>
      <c r="X144" s="365"/>
      <c r="Y144" s="190"/>
      <c r="Z144" s="647"/>
      <c r="AB144" s="130"/>
      <c r="AC144" s="130"/>
      <c r="AD144" s="130"/>
      <c r="AE144" s="115"/>
      <c r="AF144" s="128"/>
      <c r="AG144" s="115"/>
      <c r="AH144" s="187"/>
      <c r="AI144" s="115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15"/>
      <c r="AU144" s="115"/>
      <c r="AV144" s="115"/>
      <c r="AW144" s="120"/>
      <c r="AX144" s="120"/>
      <c r="AY144" s="115"/>
      <c r="AZ144" s="115"/>
      <c r="BA144" s="115"/>
      <c r="BB144" s="115"/>
      <c r="BC144" s="115"/>
      <c r="BD144" s="115"/>
      <c r="BE144" s="115"/>
      <c r="BF144" s="115"/>
      <c r="BG144" s="115"/>
    </row>
    <row r="145" spans="2:59" ht="15.75" customHeight="1">
      <c r="B145" s="1944"/>
      <c r="C145" s="1946" t="s">
        <v>777</v>
      </c>
      <c r="D145" s="1131"/>
      <c r="E145" s="972"/>
      <c r="F145" s="950"/>
      <c r="G145" s="972"/>
      <c r="H145" s="1094"/>
      <c r="I145" s="975"/>
      <c r="J145" s="1032"/>
      <c r="K145" s="975"/>
      <c r="L145" s="973"/>
      <c r="M145" s="972"/>
      <c r="N145" s="950"/>
      <c r="O145" s="972"/>
      <c r="P145" s="1094"/>
      <c r="Q145" s="1616"/>
      <c r="R145" s="11"/>
      <c r="AE145" s="110"/>
      <c r="AF145" s="107"/>
      <c r="AG145" s="124"/>
      <c r="AH145" s="110"/>
      <c r="AI145" s="107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20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</row>
    <row r="146" spans="2:59" ht="12.75" customHeight="1" thickBot="1">
      <c r="B146" s="1945" t="s">
        <v>9</v>
      </c>
      <c r="C146" s="200" t="s">
        <v>426</v>
      </c>
      <c r="D146" s="1821">
        <v>20</v>
      </c>
      <c r="E146" s="360">
        <v>1.1299999999999999</v>
      </c>
      <c r="F146" s="362">
        <v>0.3</v>
      </c>
      <c r="G146" s="362">
        <v>8.3729999999999993</v>
      </c>
      <c r="H146" s="1067">
        <v>40.712000000000003</v>
      </c>
      <c r="I146" s="2262">
        <v>0</v>
      </c>
      <c r="J146" s="2263">
        <v>0.05</v>
      </c>
      <c r="K146" s="2264">
        <v>0.05</v>
      </c>
      <c r="L146" s="2265">
        <v>0</v>
      </c>
      <c r="M146" s="2266">
        <v>6.6</v>
      </c>
      <c r="N146" s="664">
        <v>46.8</v>
      </c>
      <c r="O146" s="2267">
        <v>1.32</v>
      </c>
      <c r="P146" s="2268">
        <v>8.8000000000000005E-3</v>
      </c>
      <c r="Q146" s="1097">
        <v>21</v>
      </c>
      <c r="R146" s="11"/>
      <c r="S146" s="130"/>
      <c r="T146" s="120"/>
      <c r="U146" s="130"/>
      <c r="V146" s="189"/>
      <c r="W146" s="189"/>
      <c r="X146" s="189"/>
      <c r="Y146" s="189"/>
      <c r="Z146" s="130"/>
      <c r="AB146" s="107"/>
      <c r="AC146" s="107"/>
      <c r="AD146" s="107"/>
      <c r="AE146" s="107"/>
      <c r="AF146" s="124"/>
      <c r="AG146" s="124"/>
      <c r="AH146" s="135"/>
      <c r="AI146" s="366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</row>
    <row r="147" spans="2:59" ht="15" customHeight="1">
      <c r="B147" s="485" t="s">
        <v>256</v>
      </c>
      <c r="C147" s="723"/>
      <c r="D147" s="183">
        <f>D143+98+20+D146</f>
        <v>338</v>
      </c>
      <c r="E147" s="496">
        <f t="shared" ref="E147:P147" si="16">SUM(E143:E146)</f>
        <v>8.5919999999999987</v>
      </c>
      <c r="F147" s="487">
        <f t="shared" si="16"/>
        <v>7.532</v>
      </c>
      <c r="G147" s="497">
        <f t="shared" si="16"/>
        <v>33.091000000000001</v>
      </c>
      <c r="H147" s="1018">
        <f t="shared" si="16"/>
        <v>235.62</v>
      </c>
      <c r="I147" s="1018">
        <f t="shared" si="16"/>
        <v>1.444</v>
      </c>
      <c r="J147" s="1019">
        <f t="shared" si="16"/>
        <v>9.5000000000000001E-2</v>
      </c>
      <c r="K147" s="1018">
        <f t="shared" si="16"/>
        <v>0.14400000000000002</v>
      </c>
      <c r="L147" s="1018">
        <f t="shared" si="16"/>
        <v>18.009999999999998</v>
      </c>
      <c r="M147" s="1925">
        <f t="shared" si="16"/>
        <v>61.395000000000003</v>
      </c>
      <c r="N147" s="1926">
        <f t="shared" si="16"/>
        <v>70.677999999999997</v>
      </c>
      <c r="O147" s="1019">
        <f t="shared" si="16"/>
        <v>21.91</v>
      </c>
      <c r="P147" s="1020">
        <f t="shared" si="16"/>
        <v>1.5087999999999999</v>
      </c>
      <c r="Q147" s="668"/>
      <c r="R147" s="97"/>
      <c r="S147" s="646"/>
      <c r="T147" s="110"/>
      <c r="U147" s="107"/>
      <c r="V147" s="125"/>
      <c r="W147" s="125"/>
      <c r="X147" s="125"/>
      <c r="Y147" s="190"/>
      <c r="Z147" s="647"/>
      <c r="AB147" s="130"/>
      <c r="AC147" s="130"/>
      <c r="AD147" s="130"/>
      <c r="AE147" s="115"/>
      <c r="AF147" s="131"/>
      <c r="AG147" s="404"/>
      <c r="AH147" s="135"/>
      <c r="AI147" s="169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642"/>
      <c r="AX147" s="209"/>
      <c r="AY147" s="209"/>
      <c r="AZ147" s="115"/>
      <c r="BA147" s="115"/>
      <c r="BB147" s="115"/>
      <c r="BC147" s="115"/>
      <c r="BD147" s="115"/>
      <c r="BE147" s="115"/>
      <c r="BF147" s="115"/>
      <c r="BG147" s="115"/>
    </row>
    <row r="148" spans="2:59" ht="15" customHeight="1">
      <c r="B148" s="1007"/>
      <c r="C148" s="1008" t="s">
        <v>11</v>
      </c>
      <c r="D148" s="1588">
        <v>0.1</v>
      </c>
      <c r="E148" s="892">
        <v>7.7</v>
      </c>
      <c r="F148" s="893">
        <v>7.9</v>
      </c>
      <c r="G148" s="894">
        <v>33.5</v>
      </c>
      <c r="H148" s="1165">
        <v>235</v>
      </c>
      <c r="I148" s="1024">
        <v>6</v>
      </c>
      <c r="J148" s="836">
        <v>0.12</v>
      </c>
      <c r="K148" s="837">
        <v>0.14000000000000001</v>
      </c>
      <c r="L148" s="943">
        <v>70</v>
      </c>
      <c r="M148" s="1049">
        <v>110</v>
      </c>
      <c r="N148" s="1139">
        <v>110</v>
      </c>
      <c r="O148" s="943">
        <v>25</v>
      </c>
      <c r="P148" s="1142">
        <v>1.2</v>
      </c>
      <c r="Q148" s="668"/>
      <c r="R148" s="41"/>
      <c r="S148" s="405"/>
      <c r="T148" s="396"/>
      <c r="U148" s="1910"/>
      <c r="V148" s="626"/>
      <c r="W148" s="1162"/>
      <c r="X148" s="1163"/>
      <c r="Y148" s="1164"/>
      <c r="Z148" s="225"/>
      <c r="AB148" s="115"/>
      <c r="AC148" s="115"/>
      <c r="AI148" s="40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20"/>
      <c r="AY148" s="115"/>
      <c r="AZ148" s="115"/>
      <c r="BA148" s="115"/>
      <c r="BB148" s="115"/>
      <c r="BC148" s="115"/>
      <c r="BD148" s="115"/>
      <c r="BE148" s="115"/>
      <c r="BF148" s="115"/>
      <c r="BG148" s="115"/>
    </row>
    <row r="149" spans="2:59" ht="16.5" customHeight="1" thickBot="1">
      <c r="B149" s="246"/>
      <c r="C149" s="1003" t="s">
        <v>358</v>
      </c>
      <c r="D149" s="1050"/>
      <c r="E149" s="1829">
        <f t="shared" ref="E149:P149" si="17">(E147*100/E339)-10</f>
        <v>1.1584415584415559</v>
      </c>
      <c r="F149" s="1830">
        <f t="shared" si="17"/>
        <v>-0.46582278481012551</v>
      </c>
      <c r="G149" s="1830">
        <f t="shared" si="17"/>
        <v>-0.12208955223880658</v>
      </c>
      <c r="H149" s="1830">
        <f t="shared" si="17"/>
        <v>2.6382978723404449E-2</v>
      </c>
      <c r="I149" s="1830">
        <f t="shared" si="17"/>
        <v>-7.5933333333333337</v>
      </c>
      <c r="J149" s="1830">
        <f t="shared" si="17"/>
        <v>-2.083333333333333</v>
      </c>
      <c r="K149" s="1830">
        <f t="shared" si="17"/>
        <v>0.28571428571428825</v>
      </c>
      <c r="L149" s="1830">
        <f t="shared" si="17"/>
        <v>-7.4271428571428579</v>
      </c>
      <c r="M149" s="1830">
        <f t="shared" si="17"/>
        <v>-4.4186363636363639</v>
      </c>
      <c r="N149" s="1830">
        <f t="shared" si="17"/>
        <v>-3.574727272727273</v>
      </c>
      <c r="O149" s="1830">
        <f t="shared" si="17"/>
        <v>-1.2360000000000007</v>
      </c>
      <c r="P149" s="1893">
        <f t="shared" si="17"/>
        <v>2.5733333333333324</v>
      </c>
      <c r="Q149" s="668"/>
      <c r="R149" s="41"/>
      <c r="S149" s="130"/>
      <c r="T149" s="399"/>
      <c r="U149" s="1906"/>
      <c r="V149" s="855"/>
      <c r="W149" s="855"/>
      <c r="X149" s="855"/>
      <c r="Y149" s="855"/>
      <c r="Z149" s="1911"/>
      <c r="AB149" s="115"/>
      <c r="AC149" s="115"/>
      <c r="AI149" s="40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</row>
    <row r="150" spans="2:59" ht="14.25" customHeight="1">
      <c r="R150" s="11"/>
      <c r="S150" s="130"/>
      <c r="T150" s="225"/>
      <c r="U150" s="125"/>
      <c r="V150" s="604"/>
      <c r="W150" s="604"/>
      <c r="X150" s="604"/>
      <c r="Y150" s="604"/>
      <c r="Z150" s="130"/>
      <c r="AB150" s="115"/>
      <c r="AC150" s="115"/>
      <c r="AI150" s="115"/>
      <c r="AJ150" s="190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</row>
    <row r="151" spans="2:59" ht="17.25" customHeight="1" thickBot="1">
      <c r="Q151" s="668"/>
      <c r="R151" s="41"/>
      <c r="S151" s="130"/>
      <c r="T151" s="115"/>
      <c r="U151" s="130"/>
      <c r="V151" s="130"/>
      <c r="W151" s="130"/>
      <c r="X151" s="130"/>
      <c r="Y151" s="130"/>
      <c r="Z151" s="130"/>
      <c r="AB151" s="125"/>
      <c r="AC151" s="125"/>
      <c r="AD151" s="125"/>
      <c r="AE151" s="189"/>
      <c r="AF151" s="124"/>
      <c r="AG151" s="134"/>
      <c r="AH151" s="187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</row>
    <row r="152" spans="2:59" ht="13.5" customHeight="1">
      <c r="B152" s="841"/>
      <c r="C152" s="43" t="s">
        <v>315</v>
      </c>
      <c r="D152" s="44"/>
      <c r="E152" s="940">
        <f t="shared" ref="E152:P152" si="18">E128+E139</f>
        <v>54.480000000000004</v>
      </c>
      <c r="F152" s="252">
        <f t="shared" si="18"/>
        <v>45.817</v>
      </c>
      <c r="G152" s="252">
        <f t="shared" si="18"/>
        <v>188.5684</v>
      </c>
      <c r="H152" s="252">
        <f t="shared" si="18"/>
        <v>1411.019</v>
      </c>
      <c r="I152" s="252">
        <f t="shared" si="18"/>
        <v>35.973300000000002</v>
      </c>
      <c r="J152" s="252">
        <f t="shared" si="18"/>
        <v>0.53510000000000002</v>
      </c>
      <c r="K152" s="252">
        <f t="shared" si="18"/>
        <v>0.69310000000000005</v>
      </c>
      <c r="L152" s="1010">
        <f t="shared" si="18"/>
        <v>726.81500000000005</v>
      </c>
      <c r="M152" s="1010">
        <f t="shared" si="18"/>
        <v>504.56598999999994</v>
      </c>
      <c r="N152" s="1010">
        <f t="shared" si="18"/>
        <v>416.00758000000002</v>
      </c>
      <c r="O152" s="1010">
        <f t="shared" si="18"/>
        <v>94.254940000000005</v>
      </c>
      <c r="P152" s="843">
        <f t="shared" si="18"/>
        <v>7.7797999999999998</v>
      </c>
      <c r="Q152" s="668"/>
      <c r="R152" s="11"/>
      <c r="S152" s="130"/>
      <c r="T152" s="577"/>
      <c r="U152" s="130"/>
      <c r="V152" s="729"/>
      <c r="W152" s="729"/>
      <c r="X152" s="729"/>
      <c r="Y152" s="633"/>
      <c r="Z152" s="130"/>
      <c r="AB152" s="125"/>
      <c r="AC152" s="125"/>
      <c r="AD152" s="125"/>
      <c r="AE152" s="189"/>
      <c r="AF152" s="125"/>
      <c r="AG152" s="133"/>
      <c r="AH152" s="122"/>
      <c r="AI152" s="114"/>
      <c r="AJ152" s="222"/>
      <c r="AK152" s="126"/>
      <c r="AL152" s="110"/>
      <c r="AM152" s="107"/>
      <c r="AN152" s="125"/>
      <c r="AO152" s="125"/>
      <c r="AP152" s="125"/>
      <c r="AQ152" s="190"/>
      <c r="AR152" s="125"/>
      <c r="AS152" s="125"/>
      <c r="AT152" s="125"/>
      <c r="AU152" s="125"/>
      <c r="AV152" s="125"/>
      <c r="AW152" s="125"/>
      <c r="AX152" s="125"/>
      <c r="AY152" s="125"/>
      <c r="AZ152" s="189"/>
      <c r="BA152" s="115"/>
      <c r="BB152" s="115"/>
      <c r="BC152" s="115"/>
      <c r="BD152" s="115"/>
      <c r="BE152" s="115"/>
      <c r="BF152" s="115"/>
      <c r="BG152" s="115"/>
    </row>
    <row r="153" spans="2:59">
      <c r="B153" s="443"/>
      <c r="C153" s="897" t="s">
        <v>11</v>
      </c>
      <c r="D153" s="1588">
        <v>0.6</v>
      </c>
      <c r="E153" s="1141">
        <v>46.2</v>
      </c>
      <c r="F153" s="1024">
        <v>47.4</v>
      </c>
      <c r="G153" s="1023">
        <v>201</v>
      </c>
      <c r="H153" s="1023">
        <v>1410</v>
      </c>
      <c r="I153" s="1140">
        <v>36</v>
      </c>
      <c r="J153" s="836">
        <v>0.72</v>
      </c>
      <c r="K153" s="837">
        <v>0.84</v>
      </c>
      <c r="L153" s="943">
        <v>420</v>
      </c>
      <c r="M153" s="1049">
        <v>660</v>
      </c>
      <c r="N153" s="1139">
        <v>660</v>
      </c>
      <c r="O153" s="1139">
        <v>150</v>
      </c>
      <c r="P153" s="1142">
        <v>7.2</v>
      </c>
      <c r="Q153" s="668"/>
      <c r="R153" s="107"/>
      <c r="S153" s="130"/>
      <c r="T153" s="2202"/>
      <c r="U153" s="1147"/>
      <c r="V153" s="1148"/>
      <c r="W153" s="648"/>
      <c r="X153" s="649"/>
      <c r="Y153" s="649"/>
      <c r="Z153" s="130"/>
      <c r="AB153" s="230"/>
      <c r="AC153" s="114"/>
      <c r="AD153" s="114"/>
      <c r="AE153" s="105"/>
      <c r="AF153" s="125"/>
      <c r="AG153" s="124"/>
      <c r="AH153" s="110"/>
      <c r="AI153" s="109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2:59" ht="13.5" customHeight="1" thickBot="1">
      <c r="B154" s="246"/>
      <c r="C154" s="1003" t="s">
        <v>475</v>
      </c>
      <c r="D154" s="1050"/>
      <c r="E154" s="1002">
        <f t="shared" ref="E154:P154" si="19">(E152*100/E339)-60</f>
        <v>10.753246753246756</v>
      </c>
      <c r="F154" s="1000">
        <f t="shared" si="19"/>
        <v>-2.0037974683544348</v>
      </c>
      <c r="G154" s="1000">
        <f t="shared" si="19"/>
        <v>-3.7109253731343301</v>
      </c>
      <c r="H154" s="1000">
        <f t="shared" si="19"/>
        <v>4.3361702127654667E-2</v>
      </c>
      <c r="I154" s="1000">
        <f t="shared" si="19"/>
        <v>-4.4499999999992212E-2</v>
      </c>
      <c r="J154" s="1009">
        <f t="shared" si="19"/>
        <v>-15.408333333333324</v>
      </c>
      <c r="K154" s="1000">
        <f t="shared" si="19"/>
        <v>-10.49285714285714</v>
      </c>
      <c r="L154" s="1000">
        <f t="shared" si="19"/>
        <v>43.830714285714279</v>
      </c>
      <c r="M154" s="1009">
        <f t="shared" si="19"/>
        <v>-14.130364545454547</v>
      </c>
      <c r="N154" s="1009">
        <f t="shared" si="19"/>
        <v>-22.181129090909089</v>
      </c>
      <c r="O154" s="1009">
        <f t="shared" si="19"/>
        <v>-22.298023999999998</v>
      </c>
      <c r="P154" s="1001">
        <f t="shared" si="19"/>
        <v>4.8316666666666634</v>
      </c>
      <c r="Q154" s="668"/>
      <c r="R154" s="107"/>
      <c r="S154" s="187"/>
      <c r="T154" s="115"/>
      <c r="U154" s="130"/>
      <c r="V154" s="130"/>
      <c r="W154" s="130"/>
      <c r="X154" s="130"/>
      <c r="Y154" s="130"/>
      <c r="Z154" s="225"/>
      <c r="AB154" s="130"/>
      <c r="AC154" s="130"/>
      <c r="AD154" s="130"/>
      <c r="AE154" s="115"/>
      <c r="AF154" s="107"/>
      <c r="AG154" s="134"/>
      <c r="AH154" s="110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</row>
    <row r="155" spans="2:59" ht="16.5" customHeight="1" thickBot="1">
      <c r="B155" s="11"/>
      <c r="C155" s="1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68"/>
      <c r="R155" s="107"/>
      <c r="S155" s="405"/>
      <c r="T155" s="396"/>
      <c r="U155" s="109"/>
      <c r="V155" s="626"/>
      <c r="W155" s="626"/>
      <c r="X155" s="626"/>
      <c r="Y155" s="626"/>
      <c r="Z155" s="2477"/>
      <c r="AB155" s="239"/>
      <c r="AC155" s="367"/>
      <c r="AD155" s="125"/>
      <c r="AE155" s="125"/>
      <c r="AF155" s="115"/>
      <c r="AG155" s="124"/>
      <c r="AH155" s="120"/>
      <c r="AI155" s="113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</row>
    <row r="156" spans="2:59" ht="12.75" customHeight="1">
      <c r="B156" s="841"/>
      <c r="C156" s="43" t="s">
        <v>314</v>
      </c>
      <c r="D156" s="44"/>
      <c r="E156" s="157">
        <f t="shared" ref="E156:P156" si="20">E139+E147</f>
        <v>34.864999999999995</v>
      </c>
      <c r="F156" s="252">
        <f t="shared" si="20"/>
        <v>35.134</v>
      </c>
      <c r="G156" s="252">
        <f t="shared" si="20"/>
        <v>149.541</v>
      </c>
      <c r="H156" s="252">
        <f t="shared" si="20"/>
        <v>1054.43</v>
      </c>
      <c r="I156" s="252">
        <f t="shared" si="20"/>
        <v>26.0623</v>
      </c>
      <c r="J156" s="252">
        <f t="shared" si="20"/>
        <v>0.47699999999999998</v>
      </c>
      <c r="K156" s="252">
        <f t="shared" si="20"/>
        <v>0.51300000000000012</v>
      </c>
      <c r="L156" s="1010">
        <f t="shared" si="20"/>
        <v>676.05799999999999</v>
      </c>
      <c r="M156" s="1010">
        <f t="shared" si="20"/>
        <v>235.93398999999999</v>
      </c>
      <c r="N156" s="1010">
        <f t="shared" si="20"/>
        <v>339.65368000000001</v>
      </c>
      <c r="O156" s="1010">
        <f t="shared" si="20"/>
        <v>81.995739999999998</v>
      </c>
      <c r="P156" s="843">
        <f t="shared" si="20"/>
        <v>4.8775999999999993</v>
      </c>
      <c r="Q156" s="668"/>
      <c r="R156" s="107"/>
      <c r="S156" s="130"/>
      <c r="T156" s="399"/>
      <c r="U156" s="1906"/>
      <c r="V156" s="401"/>
      <c r="W156" s="401"/>
      <c r="X156" s="401"/>
      <c r="Y156" s="401"/>
      <c r="Z156" s="1911"/>
      <c r="AB156" s="125"/>
      <c r="AC156" s="125"/>
      <c r="AD156" s="125"/>
      <c r="AE156" s="133"/>
      <c r="AF156" s="115"/>
      <c r="AG156" s="124"/>
      <c r="AH156" s="110"/>
      <c r="AI156" s="109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</row>
    <row r="157" spans="2:59" ht="12" customHeight="1">
      <c r="B157" s="443"/>
      <c r="C157" s="897" t="s">
        <v>11</v>
      </c>
      <c r="D157" s="1588">
        <v>0.45</v>
      </c>
      <c r="E157" s="1145">
        <v>34.65</v>
      </c>
      <c r="F157" s="1143">
        <v>35.549999999999997</v>
      </c>
      <c r="G157" s="1144">
        <v>150.75</v>
      </c>
      <c r="H157" s="1144">
        <v>1057.5</v>
      </c>
      <c r="I157" s="1140">
        <v>27</v>
      </c>
      <c r="J157" s="836">
        <v>0.54</v>
      </c>
      <c r="K157" s="837">
        <v>0.63</v>
      </c>
      <c r="L157" s="943">
        <v>315</v>
      </c>
      <c r="M157" s="1049">
        <v>495</v>
      </c>
      <c r="N157" s="1139">
        <v>495</v>
      </c>
      <c r="O157" s="1139">
        <v>112.5</v>
      </c>
      <c r="P157" s="1142">
        <v>5.4</v>
      </c>
      <c r="Q157" s="668"/>
      <c r="R157" s="107"/>
      <c r="S157" s="130"/>
      <c r="T157" s="225"/>
      <c r="U157" s="125"/>
      <c r="V157" s="604"/>
      <c r="W157" s="604"/>
      <c r="X157" s="604"/>
      <c r="Y157" s="604"/>
      <c r="Z157" s="130"/>
      <c r="AB157" s="125"/>
      <c r="AC157" s="125"/>
      <c r="AD157" s="125"/>
      <c r="AE157" s="189"/>
      <c r="AF157" s="115"/>
      <c r="AG157" s="124"/>
      <c r="AH157" s="110"/>
      <c r="AI157" s="109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</row>
    <row r="158" spans="2:59" ht="13.5" customHeight="1" thickBot="1">
      <c r="B158" s="246"/>
      <c r="C158" s="1003" t="s">
        <v>475</v>
      </c>
      <c r="D158" s="1050"/>
      <c r="E158" s="1013">
        <f t="shared" ref="E158:P158" si="21">(E156*100/E339)-45</f>
        <v>0.27922077922077193</v>
      </c>
      <c r="F158" s="1014">
        <f t="shared" si="21"/>
        <v>-0.52658227848100836</v>
      </c>
      <c r="G158" s="1014">
        <f t="shared" si="21"/>
        <v>-0.36089552238805567</v>
      </c>
      <c r="H158" s="1014">
        <f t="shared" si="21"/>
        <v>-0.13063829787233772</v>
      </c>
      <c r="I158" s="1014">
        <f t="shared" si="21"/>
        <v>-1.5628333333333302</v>
      </c>
      <c r="J158" s="1014">
        <f t="shared" si="21"/>
        <v>-5.25</v>
      </c>
      <c r="K158" s="1014">
        <f t="shared" si="21"/>
        <v>-8.357142857142847</v>
      </c>
      <c r="L158" s="1014">
        <f t="shared" si="21"/>
        <v>51.579714285714289</v>
      </c>
      <c r="M158" s="1012">
        <f t="shared" si="21"/>
        <v>-23.551455454545458</v>
      </c>
      <c r="N158" s="1012">
        <f t="shared" si="21"/>
        <v>-14.122392727272725</v>
      </c>
      <c r="O158" s="1012">
        <f t="shared" si="21"/>
        <v>-12.201703999999999</v>
      </c>
      <c r="P158" s="1610">
        <f t="shared" si="21"/>
        <v>-4.3533333333333388</v>
      </c>
      <c r="Q158" s="668"/>
      <c r="R158" s="107"/>
      <c r="S158" s="130"/>
      <c r="T158" s="115"/>
      <c r="U158" s="130"/>
      <c r="V158" s="130"/>
      <c r="W158" s="130"/>
      <c r="X158" s="130"/>
      <c r="Y158" s="130"/>
      <c r="Z158" s="130"/>
      <c r="AB158" s="125"/>
      <c r="AC158" s="125"/>
      <c r="AD158" s="125"/>
      <c r="AE158" s="189"/>
      <c r="AF158" s="115"/>
      <c r="AG158" s="124"/>
      <c r="AH158" s="110"/>
      <c r="AI158" s="109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</row>
    <row r="159" spans="2:59" ht="15" customHeight="1" thickBot="1">
      <c r="Q159" s="668"/>
      <c r="R159" s="130"/>
      <c r="S159" s="405"/>
      <c r="T159" s="396"/>
      <c r="U159" s="109"/>
      <c r="V159" s="626"/>
      <c r="W159" s="626"/>
      <c r="X159" s="626"/>
      <c r="Y159" s="626"/>
      <c r="Z159" s="2477"/>
      <c r="AB159" s="125"/>
      <c r="AC159" s="125"/>
      <c r="AD159" s="125"/>
      <c r="AE159" s="189"/>
      <c r="AF159" s="115"/>
      <c r="AG159" s="124"/>
      <c r="AH159" s="110"/>
      <c r="AI159" s="109"/>
      <c r="AJ159" s="125"/>
      <c r="AK159" s="125"/>
      <c r="AL159" s="125"/>
      <c r="AM159" s="190"/>
      <c r="AN159" s="125"/>
      <c r="AO159" s="125"/>
      <c r="AP159" s="367"/>
      <c r="AQ159" s="125"/>
      <c r="AR159" s="125"/>
      <c r="AS159" s="125"/>
      <c r="AT159" s="125"/>
      <c r="AU159" s="125"/>
      <c r="AV159" s="189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2:59">
      <c r="B160" s="1006" t="s">
        <v>349</v>
      </c>
      <c r="C160" s="75"/>
      <c r="D160" s="44"/>
      <c r="E160" s="157">
        <f t="shared" ref="E160:P160" si="22">E128+E139+E147</f>
        <v>63.072000000000003</v>
      </c>
      <c r="F160" s="252">
        <f t="shared" si="22"/>
        <v>53.349000000000004</v>
      </c>
      <c r="G160" s="252">
        <f t="shared" si="22"/>
        <v>221.65940000000001</v>
      </c>
      <c r="H160" s="252">
        <f t="shared" si="22"/>
        <v>1646.6390000000001</v>
      </c>
      <c r="I160" s="252">
        <f t="shared" si="22"/>
        <v>37.417300000000004</v>
      </c>
      <c r="J160" s="252">
        <f t="shared" si="22"/>
        <v>0.63009999999999999</v>
      </c>
      <c r="K160" s="252">
        <f t="shared" si="22"/>
        <v>0.83710000000000007</v>
      </c>
      <c r="L160" s="932">
        <f t="shared" si="22"/>
        <v>744.82500000000005</v>
      </c>
      <c r="M160" s="932">
        <f t="shared" si="22"/>
        <v>565.96098999999992</v>
      </c>
      <c r="N160" s="1938">
        <f t="shared" si="22"/>
        <v>486.68558000000002</v>
      </c>
      <c r="O160" s="932">
        <f t="shared" si="22"/>
        <v>116.16494</v>
      </c>
      <c r="P160" s="843">
        <f t="shared" si="22"/>
        <v>9.2885999999999989</v>
      </c>
      <c r="Q160" s="668"/>
      <c r="R160" s="109"/>
      <c r="S160" s="130"/>
      <c r="T160" s="399"/>
      <c r="U160" s="1906"/>
      <c r="V160" s="855"/>
      <c r="W160" s="855"/>
      <c r="X160" s="855"/>
      <c r="Y160" s="855"/>
      <c r="Z160" s="1911"/>
      <c r="AB160" s="125"/>
      <c r="AC160" s="125"/>
      <c r="AD160" s="125"/>
      <c r="AE160" s="189"/>
      <c r="AF160" s="115"/>
      <c r="AG160" s="161"/>
      <c r="AH160" s="110"/>
      <c r="AI160" s="109"/>
      <c r="AJ160" s="125"/>
      <c r="AK160" s="125"/>
      <c r="AL160" s="125"/>
      <c r="AM160" s="190"/>
      <c r="AN160" s="125"/>
      <c r="AO160" s="125"/>
      <c r="AP160" s="367"/>
      <c r="AQ160" s="125"/>
      <c r="AR160" s="125"/>
      <c r="AS160" s="125"/>
      <c r="AT160" s="125"/>
      <c r="AU160" s="125"/>
      <c r="AV160" s="189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</row>
    <row r="161" spans="2:59">
      <c r="B161" s="1007"/>
      <c r="C161" s="1008" t="s">
        <v>11</v>
      </c>
      <c r="D161" s="1588">
        <v>0.7</v>
      </c>
      <c r="E161" s="1145">
        <v>53.9</v>
      </c>
      <c r="F161" s="1143">
        <v>55.3</v>
      </c>
      <c r="G161" s="1144">
        <v>234.5</v>
      </c>
      <c r="H161" s="1144">
        <v>1645</v>
      </c>
      <c r="I161" s="1140">
        <v>42</v>
      </c>
      <c r="J161" s="836">
        <v>0.84</v>
      </c>
      <c r="K161" s="837">
        <v>0.98</v>
      </c>
      <c r="L161" s="943">
        <v>490</v>
      </c>
      <c r="M161" s="1049">
        <v>770</v>
      </c>
      <c r="N161" s="1139">
        <v>770</v>
      </c>
      <c r="O161" s="1139">
        <v>175</v>
      </c>
      <c r="P161" s="1142">
        <v>8.4</v>
      </c>
      <c r="Q161" s="668"/>
      <c r="R161" s="115"/>
      <c r="S161" s="130"/>
      <c r="T161" s="225"/>
      <c r="U161" s="125"/>
      <c r="V161" s="604"/>
      <c r="W161" s="604"/>
      <c r="X161" s="604"/>
      <c r="Y161" s="604"/>
      <c r="Z161" s="130"/>
      <c r="AB161" s="125"/>
      <c r="AC161" s="239"/>
      <c r="AD161" s="125"/>
      <c r="AE161" s="189"/>
      <c r="AF161" s="115"/>
      <c r="AG161" s="161"/>
      <c r="AH161" s="110"/>
      <c r="AI161" s="109"/>
      <c r="AJ161" s="125"/>
      <c r="AK161" s="367"/>
      <c r="AL161" s="125"/>
      <c r="AM161" s="190"/>
      <c r="AN161" s="125"/>
      <c r="AO161" s="125"/>
      <c r="AP161" s="125"/>
      <c r="AQ161" s="125"/>
      <c r="AR161" s="125"/>
      <c r="AS161" s="125"/>
      <c r="AT161" s="239"/>
      <c r="AU161" s="125"/>
      <c r="AV161" s="189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</row>
    <row r="162" spans="2:59" ht="15.75" thickBot="1">
      <c r="B162" s="246"/>
      <c r="C162" s="1003" t="s">
        <v>475</v>
      </c>
      <c r="D162" s="1050"/>
      <c r="E162" s="1013">
        <f t="shared" ref="E162:P162" si="23">(E160*100/E339)-70</f>
        <v>11.911688311688323</v>
      </c>
      <c r="F162" s="1014">
        <f t="shared" si="23"/>
        <v>-2.4696202531645497</v>
      </c>
      <c r="G162" s="1014">
        <f t="shared" si="23"/>
        <v>-3.8330149253731207</v>
      </c>
      <c r="H162" s="1014">
        <f t="shared" si="23"/>
        <v>6.9744680851073326E-2</v>
      </c>
      <c r="I162" s="1014">
        <f t="shared" si="23"/>
        <v>-7.6378333333333259</v>
      </c>
      <c r="J162" s="1012">
        <f t="shared" si="23"/>
        <v>-17.491666666666667</v>
      </c>
      <c r="K162" s="1014">
        <f t="shared" si="23"/>
        <v>-10.207142857142848</v>
      </c>
      <c r="L162" s="1014">
        <f t="shared" si="23"/>
        <v>36.403571428571425</v>
      </c>
      <c r="M162" s="1012">
        <f t="shared" si="23"/>
        <v>-18.549000909090914</v>
      </c>
      <c r="N162" s="1012">
        <f t="shared" si="23"/>
        <v>-25.755856363636362</v>
      </c>
      <c r="O162" s="1012">
        <f t="shared" si="23"/>
        <v>-23.534023999999995</v>
      </c>
      <c r="P162" s="1610">
        <f t="shared" si="23"/>
        <v>7.4049999999999869</v>
      </c>
      <c r="Q162" s="668"/>
      <c r="R162" s="130"/>
      <c r="S162" s="130"/>
      <c r="T162" s="115"/>
      <c r="U162" s="130"/>
      <c r="V162" s="130"/>
      <c r="W162" s="130"/>
      <c r="X162" s="130"/>
      <c r="Y162" s="130"/>
      <c r="Z162" s="130"/>
      <c r="AB162" s="230"/>
      <c r="AC162" s="217"/>
      <c r="AD162" s="114"/>
      <c r="AE162" s="113"/>
      <c r="AF162" s="115"/>
      <c r="AG162" s="115"/>
      <c r="AH162" s="115"/>
      <c r="AI162" s="115"/>
      <c r="AJ162" s="124"/>
      <c r="AK162" s="110"/>
      <c r="AL162" s="107"/>
      <c r="AM162" s="125"/>
      <c r="AN162" s="125"/>
      <c r="AO162" s="125"/>
      <c r="AP162" s="190"/>
      <c r="AQ162" s="604"/>
      <c r="AR162" s="367"/>
      <c r="AS162" s="367"/>
      <c r="AT162" s="367"/>
      <c r="AU162" s="367"/>
      <c r="AV162" s="367"/>
      <c r="AW162" s="367"/>
      <c r="AX162" s="367"/>
      <c r="AY162" s="189"/>
      <c r="AZ162" s="115"/>
      <c r="BA162" s="115"/>
      <c r="BB162" s="115"/>
      <c r="BC162" s="115"/>
      <c r="BD162" s="115"/>
      <c r="BE162" s="115"/>
      <c r="BF162" s="115"/>
      <c r="BG162" s="115"/>
    </row>
    <row r="163" spans="2:59">
      <c r="P163"/>
      <c r="Q163" s="668"/>
      <c r="R163" s="130"/>
      <c r="S163" s="405"/>
      <c r="T163" s="396"/>
      <c r="U163" s="109"/>
      <c r="V163" s="626"/>
      <c r="W163" s="626"/>
      <c r="X163" s="626"/>
      <c r="Y163" s="1162"/>
      <c r="Z163" s="2477"/>
      <c r="AB163" s="397"/>
      <c r="AC163" s="397"/>
      <c r="AD163" s="398"/>
      <c r="AE163" s="398"/>
      <c r="AF163" s="115"/>
      <c r="AG163" s="124"/>
      <c r="AH163" s="110"/>
      <c r="AI163" s="195"/>
      <c r="AJ163" s="124"/>
      <c r="AK163" s="110"/>
      <c r="AL163" s="105"/>
      <c r="AM163" s="125"/>
      <c r="AN163" s="125"/>
      <c r="AO163" s="125"/>
      <c r="AP163" s="190"/>
      <c r="AQ163" s="125"/>
      <c r="AR163" s="125"/>
      <c r="AS163" s="367"/>
      <c r="AT163" s="125"/>
      <c r="AU163" s="125"/>
      <c r="AV163" s="125"/>
      <c r="AW163" s="125"/>
      <c r="AX163" s="125"/>
      <c r="AY163" s="189"/>
      <c r="AZ163" s="115"/>
      <c r="BA163" s="115"/>
      <c r="BB163" s="115"/>
      <c r="BC163" s="115"/>
      <c r="BD163" s="115"/>
      <c r="BE163" s="115"/>
      <c r="BF163" s="115"/>
      <c r="BG163" s="115"/>
    </row>
    <row r="164" spans="2:59">
      <c r="E164" s="2290"/>
      <c r="F164" s="2290"/>
      <c r="G164" s="2290"/>
      <c r="H164" s="1061"/>
      <c r="I164" s="1061"/>
      <c r="J164" s="1061"/>
      <c r="K164" s="1061"/>
      <c r="L164" s="1061"/>
      <c r="M164" s="1061"/>
      <c r="N164" s="1061"/>
      <c r="O164" s="1061"/>
      <c r="P164" s="1061"/>
      <c r="S164" s="130"/>
      <c r="T164" s="399"/>
      <c r="U164" s="1906"/>
      <c r="V164" s="855"/>
      <c r="W164" s="855"/>
      <c r="X164" s="855"/>
      <c r="Y164" s="855"/>
      <c r="Z164" s="1907"/>
      <c r="AB164" s="395"/>
      <c r="AC164" s="400"/>
      <c r="AD164" s="400"/>
      <c r="AE164" s="401"/>
      <c r="AF164" s="115"/>
      <c r="AG164" s="124"/>
      <c r="AH164" s="110"/>
      <c r="AI164" s="109"/>
      <c r="AJ164" s="186"/>
      <c r="AK164" s="233"/>
      <c r="AL164" s="105"/>
      <c r="AM164" s="125"/>
      <c r="AN164" s="125"/>
      <c r="AO164" s="125"/>
      <c r="AP164" s="190"/>
      <c r="AQ164" s="125"/>
      <c r="AR164" s="125"/>
      <c r="AS164" s="367"/>
      <c r="AT164" s="125"/>
      <c r="AU164" s="125"/>
      <c r="AV164" s="125"/>
      <c r="AW164" s="125"/>
      <c r="AX164" s="125"/>
      <c r="AY164" s="189"/>
      <c r="AZ164" s="115"/>
      <c r="BA164" s="115"/>
      <c r="BB164" s="115"/>
      <c r="BC164" s="115"/>
      <c r="BD164" s="115"/>
      <c r="BE164" s="115"/>
      <c r="BF164" s="115"/>
      <c r="BG164" s="115"/>
    </row>
    <row r="165" spans="2:59">
      <c r="S165" s="130"/>
      <c r="T165" s="225"/>
      <c r="U165" s="125"/>
      <c r="V165" s="604"/>
      <c r="W165" s="604"/>
      <c r="X165" s="604"/>
      <c r="Y165" s="604"/>
      <c r="Z165" s="130"/>
      <c r="AB165" s="130"/>
      <c r="AC165" s="130"/>
      <c r="AD165" s="130"/>
      <c r="AE165" s="115"/>
      <c r="AF165" s="115"/>
      <c r="AG165" s="110"/>
      <c r="AH165" s="109"/>
      <c r="AI165" s="123"/>
      <c r="AJ165" s="161"/>
      <c r="AK165" s="110"/>
      <c r="AL165" s="107"/>
      <c r="AM165" s="125"/>
      <c r="AN165" s="367"/>
      <c r="AO165" s="125"/>
      <c r="AP165" s="190"/>
      <c r="AQ165" s="125"/>
      <c r="AR165" s="125"/>
      <c r="AS165" s="125"/>
      <c r="AT165" s="125"/>
      <c r="AU165" s="125"/>
      <c r="AV165" s="125"/>
      <c r="AW165" s="239"/>
      <c r="AX165" s="125"/>
      <c r="AY165" s="189"/>
      <c r="AZ165" s="115"/>
      <c r="BA165" s="115"/>
      <c r="BB165" s="115"/>
      <c r="BC165" s="115"/>
      <c r="BD165" s="115"/>
      <c r="BE165" s="115"/>
      <c r="BF165" s="115"/>
      <c r="BG165" s="115"/>
    </row>
    <row r="166" spans="2:59">
      <c r="S166" s="130"/>
      <c r="T166" s="115"/>
      <c r="U166" s="130"/>
      <c r="V166" s="130"/>
      <c r="W166" s="130"/>
      <c r="X166" s="130"/>
      <c r="Y166" s="130"/>
      <c r="Z166" s="130"/>
      <c r="AB166" s="130"/>
      <c r="AC166" s="130"/>
      <c r="AD166" s="130"/>
      <c r="AE166" s="115"/>
      <c r="AF166" s="115"/>
      <c r="AG166" s="110"/>
      <c r="AH166" s="114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</row>
    <row r="167" spans="2:59" ht="15.75">
      <c r="C167" s="899"/>
      <c r="D167" s="12" t="s">
        <v>213</v>
      </c>
      <c r="E167" s="317"/>
      <c r="R167" s="130"/>
      <c r="S167" s="1"/>
      <c r="T167" s="11"/>
      <c r="U167" s="5"/>
      <c r="V167" s="167"/>
      <c r="W167" s="167"/>
      <c r="X167" s="167"/>
      <c r="Y167" s="167"/>
      <c r="Z167" s="5"/>
      <c r="AB167" s="130"/>
      <c r="AC167" s="130"/>
      <c r="AD167" s="130"/>
      <c r="AE167" s="115"/>
      <c r="AF167" s="643"/>
      <c r="AG167" s="209"/>
      <c r="AH167" s="209"/>
      <c r="AI167" s="209"/>
      <c r="AJ167" s="196"/>
      <c r="AK167" s="609"/>
      <c r="AL167" s="209"/>
      <c r="AM167" s="196"/>
      <c r="AN167" s="196"/>
      <c r="AO167" s="209"/>
      <c r="AP167" s="610"/>
      <c r="AQ167" s="209"/>
      <c r="AR167" s="209"/>
      <c r="AS167" s="115"/>
      <c r="AT167" s="13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</row>
    <row r="168" spans="2:59">
      <c r="C168" s="13" t="s">
        <v>828</v>
      </c>
      <c r="D168" s="159"/>
      <c r="E168" s="2"/>
      <c r="F168"/>
      <c r="I168"/>
      <c r="J168"/>
      <c r="K168" s="26"/>
      <c r="L168" s="26"/>
      <c r="M168"/>
      <c r="N168"/>
      <c r="O168"/>
      <c r="P168"/>
      <c r="Q168" s="115"/>
      <c r="R168" s="130"/>
      <c r="S168" s="1"/>
      <c r="T168" s="11"/>
      <c r="U168" s="5"/>
      <c r="V168" s="5"/>
      <c r="W168" s="5"/>
      <c r="X168" s="5"/>
      <c r="Y168" s="5"/>
      <c r="Z168" s="5"/>
      <c r="AB168" s="130"/>
      <c r="AC168" s="130"/>
      <c r="AD168" s="130"/>
      <c r="AE168" s="115"/>
      <c r="AF168" s="644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</row>
    <row r="169" spans="2:59" ht="18" customHeight="1">
      <c r="C169" s="25" t="s">
        <v>361</v>
      </c>
      <c r="I169" s="1076" t="s">
        <v>382</v>
      </c>
      <c r="N169" s="5"/>
      <c r="R169" s="130"/>
      <c r="S169" s="1"/>
      <c r="T169" s="2214"/>
      <c r="U169" s="5"/>
      <c r="V169" s="52"/>
      <c r="W169" s="52"/>
      <c r="X169" s="52"/>
      <c r="Y169" s="52"/>
      <c r="Z169" s="5"/>
      <c r="AB169" s="130"/>
      <c r="AC169" s="130"/>
      <c r="AD169" s="130"/>
      <c r="AE169" s="115"/>
      <c r="AF169" s="186"/>
      <c r="AG169" s="115"/>
      <c r="AH169" s="115"/>
      <c r="AI169" s="115"/>
      <c r="AJ169" s="196"/>
      <c r="AK169" s="196"/>
      <c r="AL169" s="115"/>
      <c r="AM169" s="196"/>
      <c r="AN169" s="196"/>
      <c r="AO169" s="115"/>
      <c r="AP169" s="110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</row>
    <row r="170" spans="2:59" ht="14.25" customHeight="1">
      <c r="C170" s="899" t="s">
        <v>829</v>
      </c>
      <c r="R170" s="130"/>
      <c r="S170" s="1"/>
      <c r="U170" s="1"/>
      <c r="V170" s="52"/>
      <c r="W170" s="52"/>
      <c r="X170" s="52"/>
      <c r="Y170" s="102"/>
      <c r="Z170" s="5"/>
      <c r="AB170" s="130"/>
      <c r="AC170" s="130"/>
      <c r="AD170" s="130"/>
      <c r="AE170" s="115"/>
      <c r="AF170" s="115"/>
      <c r="AG170" s="613"/>
      <c r="AH170" s="614"/>
      <c r="AI170" s="615"/>
      <c r="AJ170" s="616"/>
      <c r="AK170" s="617"/>
      <c r="AL170" s="617"/>
      <c r="AM170" s="617"/>
      <c r="AN170" s="617"/>
      <c r="AO170" s="617"/>
      <c r="AP170" s="617"/>
      <c r="AQ170" s="613"/>
      <c r="AR170" s="613"/>
      <c r="AS170" s="618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</row>
    <row r="171" spans="2:59" ht="19.5" customHeight="1">
      <c r="B171" s="28" t="s">
        <v>355</v>
      </c>
      <c r="C171" s="26"/>
      <c r="D171"/>
      <c r="F171" s="32" t="s">
        <v>827</v>
      </c>
      <c r="I171" s="29" t="s">
        <v>0</v>
      </c>
      <c r="J171"/>
      <c r="K171" s="86" t="s">
        <v>473</v>
      </c>
      <c r="L171" s="26"/>
      <c r="M171" s="26"/>
      <c r="N171" s="33"/>
      <c r="P171" s="128"/>
      <c r="R171" s="130"/>
      <c r="S171" s="1"/>
      <c r="U171" s="1"/>
      <c r="V171" s="5"/>
      <c r="W171" s="5"/>
      <c r="X171" s="5"/>
      <c r="Y171" s="5"/>
      <c r="Z171" s="706"/>
      <c r="AB171" s="130"/>
      <c r="AC171" s="130"/>
      <c r="AD171" s="130"/>
      <c r="AE171" s="115"/>
      <c r="AF171" s="115"/>
      <c r="AG171" s="220"/>
      <c r="AH171" s="220"/>
      <c r="AI171" s="220"/>
      <c r="AJ171" s="619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</row>
    <row r="172" spans="2:59" ht="14.25" customHeight="1" thickBot="1">
      <c r="R172" s="130"/>
      <c r="S172" s="130"/>
      <c r="T172" s="115"/>
      <c r="U172" s="144"/>
      <c r="V172" s="130"/>
      <c r="W172" s="130"/>
      <c r="X172" s="130"/>
      <c r="Y172" s="130"/>
      <c r="Z172" s="130"/>
      <c r="AA172" s="115"/>
      <c r="AB172" s="130"/>
      <c r="AC172" s="130"/>
      <c r="AD172" s="130"/>
      <c r="AE172" s="115"/>
      <c r="AF172" s="115"/>
      <c r="AG172" s="125"/>
      <c r="AH172" s="125"/>
      <c r="AI172" s="125"/>
      <c r="AJ172" s="190"/>
      <c r="AK172" s="125"/>
      <c r="AL172" s="125"/>
      <c r="AM172" s="125"/>
      <c r="AN172" s="125"/>
      <c r="AO172" s="125"/>
      <c r="AP172" s="125"/>
      <c r="AQ172" s="125"/>
      <c r="AR172" s="125"/>
      <c r="AS172" s="189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</row>
    <row r="173" spans="2:59" ht="12.75" customHeight="1" thickBot="1">
      <c r="B173" s="1121" t="s">
        <v>357</v>
      </c>
      <c r="C173" s="1170" t="s">
        <v>381</v>
      </c>
      <c r="D173" s="1118" t="s">
        <v>181</v>
      </c>
      <c r="E173" s="1126" t="s">
        <v>182</v>
      </c>
      <c r="F173" s="373"/>
      <c r="G173" s="373"/>
      <c r="H173" s="40"/>
      <c r="I173" s="682" t="s">
        <v>333</v>
      </c>
      <c r="J173" s="40"/>
      <c r="K173" s="910"/>
      <c r="L173" s="529"/>
      <c r="M173" s="1128" t="s">
        <v>377</v>
      </c>
      <c r="N173" s="40"/>
      <c r="O173" s="40"/>
      <c r="P173" s="75"/>
      <c r="Q173" s="993" t="s">
        <v>367</v>
      </c>
      <c r="R173" s="130"/>
      <c r="S173" s="115"/>
      <c r="T173" s="115"/>
      <c r="U173" s="115"/>
      <c r="V173" s="115"/>
      <c r="W173" s="130"/>
      <c r="X173" s="130"/>
      <c r="Y173" s="130"/>
      <c r="Z173" s="115"/>
      <c r="AA173" s="115"/>
      <c r="AB173" s="130"/>
      <c r="AC173" s="130"/>
      <c r="AD173" s="130"/>
      <c r="AE173" s="115"/>
      <c r="AF173" s="115"/>
      <c r="AG173" s="630"/>
      <c r="AH173" s="630"/>
      <c r="AI173" s="630"/>
      <c r="AJ173" s="639"/>
      <c r="AK173" s="630"/>
      <c r="AL173" s="630"/>
      <c r="AM173" s="630"/>
      <c r="AN173" s="630"/>
      <c r="AO173" s="631"/>
      <c r="AP173" s="631"/>
      <c r="AQ173" s="630"/>
      <c r="AR173" s="630"/>
      <c r="AS173" s="630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</row>
    <row r="174" spans="2:59" ht="17.25" customHeight="1" thickBot="1">
      <c r="B174" s="1122" t="s">
        <v>335</v>
      </c>
      <c r="C174" s="451"/>
      <c r="D174" s="1123" t="s">
        <v>188</v>
      </c>
      <c r="E174" s="744"/>
      <c r="F174" s="1125"/>
      <c r="G174" s="2029" t="s">
        <v>848</v>
      </c>
      <c r="H174" s="1900" t="s">
        <v>703</v>
      </c>
      <c r="I174" s="1129"/>
      <c r="J174" s="1129"/>
      <c r="K174" s="1129"/>
      <c r="L174" s="1131"/>
      <c r="M174" s="1132" t="s">
        <v>376</v>
      </c>
      <c r="N174" s="1129"/>
      <c r="O174" s="1129"/>
      <c r="P174" s="1131"/>
      <c r="Q174" s="1090" t="s">
        <v>364</v>
      </c>
      <c r="R174" s="115"/>
      <c r="S174" s="135"/>
      <c r="T174" s="193"/>
      <c r="U174" s="130"/>
      <c r="V174" s="115"/>
      <c r="W174" s="115"/>
      <c r="X174" s="193"/>
      <c r="Y174" s="193"/>
      <c r="Z174" s="13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</row>
    <row r="175" spans="2:59" ht="18.75" customHeight="1">
      <c r="B175" s="1122" t="s">
        <v>344</v>
      </c>
      <c r="C175" s="451" t="s">
        <v>187</v>
      </c>
      <c r="D175" s="849"/>
      <c r="E175" s="1123" t="s">
        <v>189</v>
      </c>
      <c r="F175" s="1119" t="s">
        <v>56</v>
      </c>
      <c r="G175" s="2029" t="s">
        <v>849</v>
      </c>
      <c r="H175" s="1902" t="s">
        <v>192</v>
      </c>
      <c r="I175" s="744"/>
      <c r="J175" s="1928"/>
      <c r="K175" s="40"/>
      <c r="L175" s="1928"/>
      <c r="M175" s="1929" t="s">
        <v>345</v>
      </c>
      <c r="N175" s="1930" t="s">
        <v>346</v>
      </c>
      <c r="O175" s="1931" t="s">
        <v>347</v>
      </c>
      <c r="P175" s="1932" t="s">
        <v>348</v>
      </c>
      <c r="Q175" s="1089" t="s">
        <v>319</v>
      </c>
      <c r="R175" s="193"/>
      <c r="S175" s="635"/>
      <c r="T175" s="135"/>
      <c r="U175" s="115"/>
      <c r="V175" s="196"/>
      <c r="W175" s="115"/>
      <c r="X175" s="170"/>
      <c r="Y175" s="135"/>
      <c r="Z175" s="13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610"/>
      <c r="AQ175" s="115"/>
      <c r="AR175" s="610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</row>
    <row r="176" spans="2:59" ht="15" customHeight="1" thickBot="1">
      <c r="B176" s="64"/>
      <c r="C176" s="900"/>
      <c r="D176" s="489"/>
      <c r="E176" s="1124" t="s">
        <v>6</v>
      </c>
      <c r="F176" s="459" t="s">
        <v>7</v>
      </c>
      <c r="G176" s="1749" t="s">
        <v>8</v>
      </c>
      <c r="H176" s="1901" t="s">
        <v>466</v>
      </c>
      <c r="I176" s="1933" t="s">
        <v>336</v>
      </c>
      <c r="J176" s="1934" t="s">
        <v>337</v>
      </c>
      <c r="K176" s="1935" t="s">
        <v>338</v>
      </c>
      <c r="L176" s="1934" t="s">
        <v>339</v>
      </c>
      <c r="M176" s="1936" t="s">
        <v>340</v>
      </c>
      <c r="N176" s="1934" t="s">
        <v>341</v>
      </c>
      <c r="O176" s="1935" t="s">
        <v>342</v>
      </c>
      <c r="P176" s="1937" t="s">
        <v>343</v>
      </c>
      <c r="Q176" s="900"/>
      <c r="R176" s="130"/>
      <c r="S176" s="130"/>
      <c r="T176" s="115"/>
      <c r="U176" s="636"/>
      <c r="V176" s="130"/>
      <c r="W176" s="130"/>
      <c r="X176" s="130"/>
      <c r="Y176" s="130"/>
      <c r="Z176" s="130"/>
      <c r="AA176" s="115"/>
      <c r="AB176" s="130"/>
      <c r="AC176" s="130"/>
      <c r="AD176" s="130"/>
      <c r="AE176" s="115"/>
      <c r="AF176" s="115"/>
      <c r="AG176" s="115"/>
      <c r="AH176" s="115"/>
      <c r="AI176" s="115"/>
      <c r="AJ176" s="641"/>
      <c r="AK176" s="115"/>
      <c r="AL176" s="115"/>
      <c r="AM176" s="115"/>
      <c r="AN176" s="115"/>
      <c r="AO176" s="115"/>
      <c r="AP176" s="115"/>
      <c r="AQ176" s="115"/>
      <c r="AR176" s="610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</row>
    <row r="177" spans="2:59" ht="13.5" customHeight="1">
      <c r="B177" s="91"/>
      <c r="C177" s="1941" t="s">
        <v>158</v>
      </c>
      <c r="D177" s="1640"/>
      <c r="E177" s="915"/>
      <c r="F177" s="466"/>
      <c r="G177" s="466"/>
      <c r="H177" s="707"/>
      <c r="I177" s="917"/>
      <c r="J177" s="917"/>
      <c r="K177" s="917"/>
      <c r="L177" s="917"/>
      <c r="M177" s="917"/>
      <c r="N177" s="917"/>
      <c r="O177" s="917"/>
      <c r="P177" s="1077"/>
      <c r="Q177" s="1088"/>
      <c r="R177" s="115"/>
      <c r="S177" s="726"/>
      <c r="T177" s="115"/>
      <c r="U177" s="725"/>
      <c r="V177" s="193"/>
      <c r="W177" s="193"/>
      <c r="X177" s="193"/>
      <c r="Y177" s="725"/>
      <c r="Z177" s="725"/>
      <c r="AA177" s="115"/>
      <c r="AB177" s="115"/>
      <c r="AC177" s="115"/>
      <c r="AD177" s="635"/>
      <c r="AE177" s="128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</row>
    <row r="178" spans="2:59" ht="16.5" customHeight="1">
      <c r="B178" s="1947" t="s">
        <v>383</v>
      </c>
      <c r="C178" s="374" t="s">
        <v>369</v>
      </c>
      <c r="D178" s="271">
        <v>60</v>
      </c>
      <c r="E178" s="360">
        <v>1.7</v>
      </c>
      <c r="F178" s="362">
        <v>0.1</v>
      </c>
      <c r="G178" s="362">
        <v>3.5</v>
      </c>
      <c r="H178" s="938">
        <v>22.1</v>
      </c>
      <c r="I178" s="350">
        <v>2.4</v>
      </c>
      <c r="J178" s="350">
        <v>0.05</v>
      </c>
      <c r="K178" s="350">
        <v>0.02</v>
      </c>
      <c r="L178" s="925">
        <v>18</v>
      </c>
      <c r="M178" s="250">
        <v>11</v>
      </c>
      <c r="N178" s="250">
        <v>32</v>
      </c>
      <c r="O178" s="250">
        <v>11</v>
      </c>
      <c r="P178" s="1078">
        <v>0.4</v>
      </c>
      <c r="Q178" s="552"/>
      <c r="R178" s="135"/>
      <c r="S178" s="301"/>
      <c r="T178" s="219"/>
      <c r="U178" s="191"/>
      <c r="V178" s="727"/>
      <c r="W178" s="727"/>
      <c r="X178" s="727"/>
      <c r="Y178" s="191"/>
      <c r="Z178" s="728"/>
      <c r="AA178" s="115"/>
      <c r="AB178" s="219"/>
      <c r="AC178" s="115"/>
      <c r="AD178" s="170"/>
      <c r="AE178" s="124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</row>
    <row r="179" spans="2:59">
      <c r="B179" s="1108" t="s">
        <v>493</v>
      </c>
      <c r="C179" s="284" t="s">
        <v>561</v>
      </c>
      <c r="D179" s="271" t="s">
        <v>268</v>
      </c>
      <c r="E179" s="2035">
        <v>11.161</v>
      </c>
      <c r="F179" s="361">
        <v>13.4183</v>
      </c>
      <c r="G179" s="361">
        <v>5.3765999999999998</v>
      </c>
      <c r="H179" s="935">
        <v>186.9151</v>
      </c>
      <c r="I179" s="2306">
        <v>0.70299999999999996</v>
      </c>
      <c r="J179" s="2306">
        <v>7.1999999999999995E-2</v>
      </c>
      <c r="K179" s="2306">
        <v>0.08</v>
      </c>
      <c r="L179" s="2307">
        <v>5.3929999999999998</v>
      </c>
      <c r="M179" s="2311">
        <v>137.62200000000001</v>
      </c>
      <c r="N179" s="2309">
        <v>16.7758</v>
      </c>
      <c r="O179" s="2308">
        <v>3.7513000000000001</v>
      </c>
      <c r="P179" s="2310">
        <v>0.8</v>
      </c>
      <c r="Q179" s="888"/>
      <c r="R179" s="130"/>
      <c r="S179" s="301"/>
      <c r="T179" s="211"/>
      <c r="U179" s="219"/>
      <c r="V179" s="729"/>
      <c r="W179" s="729"/>
      <c r="X179" s="729"/>
      <c r="Y179" s="219"/>
      <c r="Z179" s="301"/>
      <c r="AA179" s="115"/>
      <c r="AB179" s="130"/>
      <c r="AC179" s="130"/>
      <c r="AD179" s="130"/>
      <c r="AE179" s="115"/>
      <c r="AF179" s="115"/>
      <c r="AG179" s="124"/>
      <c r="AH179" s="110"/>
      <c r="AI179" s="107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</row>
    <row r="180" spans="2:59">
      <c r="B180" s="1108" t="s">
        <v>1021</v>
      </c>
      <c r="C180" s="268" t="s">
        <v>1020</v>
      </c>
      <c r="D180" s="271">
        <v>155</v>
      </c>
      <c r="E180" s="411">
        <v>3.169</v>
      </c>
      <c r="F180" s="362">
        <v>4.96</v>
      </c>
      <c r="G180" s="745">
        <v>21.097999999999999</v>
      </c>
      <c r="H180" s="2277">
        <v>141.82499999999999</v>
      </c>
      <c r="I180" s="362">
        <v>18</v>
      </c>
      <c r="J180" s="1085">
        <v>0.02</v>
      </c>
      <c r="K180" s="745">
        <v>0.11</v>
      </c>
      <c r="L180" s="947">
        <v>0</v>
      </c>
      <c r="M180" s="346">
        <v>37</v>
      </c>
      <c r="N180" s="347">
        <v>8.6999999999999993</v>
      </c>
      <c r="O180" s="346">
        <v>28</v>
      </c>
      <c r="P180" s="1961">
        <v>1</v>
      </c>
      <c r="Q180" s="888"/>
      <c r="R180" s="189"/>
      <c r="S180" s="730"/>
      <c r="T180" s="187"/>
      <c r="U180" s="107"/>
      <c r="V180" s="125"/>
      <c r="W180" s="125"/>
      <c r="X180" s="125"/>
      <c r="Y180" s="717"/>
      <c r="Z180" s="647"/>
      <c r="AA180" s="115"/>
      <c r="AB180" s="130"/>
      <c r="AC180" s="130"/>
      <c r="AD180" s="130"/>
      <c r="AE180" s="115"/>
      <c r="AF180" s="115"/>
      <c r="AG180" s="124"/>
      <c r="AH180" s="135"/>
      <c r="AI180" s="366"/>
      <c r="AJ180" s="125"/>
      <c r="AK180" s="125"/>
      <c r="AL180" s="125"/>
      <c r="AM180" s="190"/>
      <c r="AN180" s="125"/>
      <c r="AO180" s="125"/>
      <c r="AP180" s="125"/>
      <c r="AQ180" s="125"/>
      <c r="AR180" s="125"/>
      <c r="AS180" s="125"/>
      <c r="AT180" s="125"/>
      <c r="AU180" s="125"/>
      <c r="AV180" s="189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</row>
    <row r="181" spans="2:59" ht="14.25" customHeight="1">
      <c r="B181" s="1107" t="s">
        <v>559</v>
      </c>
      <c r="C181" s="249" t="s">
        <v>327</v>
      </c>
      <c r="D181" s="269">
        <v>200</v>
      </c>
      <c r="E181" s="352">
        <v>1</v>
      </c>
      <c r="F181" s="350">
        <v>0</v>
      </c>
      <c r="G181" s="350">
        <v>25.4</v>
      </c>
      <c r="H181" s="935">
        <v>105.6</v>
      </c>
      <c r="I181" s="1084">
        <v>2.25</v>
      </c>
      <c r="J181" s="1084">
        <v>4.3999999999999997E-2</v>
      </c>
      <c r="K181" s="1084">
        <v>0.08</v>
      </c>
      <c r="L181" s="869">
        <v>0</v>
      </c>
      <c r="M181" s="1083">
        <v>40</v>
      </c>
      <c r="N181" s="1083">
        <v>36</v>
      </c>
      <c r="O181" s="1083">
        <v>20</v>
      </c>
      <c r="P181" s="2480">
        <v>0.4</v>
      </c>
      <c r="Q181" s="1616"/>
      <c r="R181" s="189"/>
      <c r="S181" s="646"/>
      <c r="T181" s="122"/>
      <c r="U181" s="107"/>
      <c r="V181" s="125"/>
      <c r="W181" s="125"/>
      <c r="X181" s="125"/>
      <c r="Y181" s="190"/>
      <c r="Z181" s="647"/>
      <c r="AA181" s="115"/>
      <c r="AB181" s="572"/>
      <c r="AC181" s="572"/>
      <c r="AD181" s="572"/>
      <c r="AE181" s="572"/>
      <c r="AF181" s="115"/>
      <c r="AG181" s="404"/>
      <c r="AH181" s="135"/>
      <c r="AI181" s="169"/>
      <c r="AJ181" s="125"/>
      <c r="AK181" s="367"/>
      <c r="AL181" s="125"/>
      <c r="AM181" s="190"/>
      <c r="AN181" s="125"/>
      <c r="AO181" s="125"/>
      <c r="AP181" s="125"/>
      <c r="AQ181" s="125"/>
      <c r="AR181" s="125"/>
      <c r="AS181" s="125"/>
      <c r="AT181" s="239"/>
      <c r="AU181" s="125"/>
      <c r="AV181" s="189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</row>
    <row r="182" spans="2:59" ht="14.25" customHeight="1">
      <c r="B182" s="1105" t="s">
        <v>9</v>
      </c>
      <c r="C182" s="249" t="s">
        <v>10</v>
      </c>
      <c r="D182" s="269">
        <v>35</v>
      </c>
      <c r="E182" s="1904">
        <v>1.3480000000000001</v>
      </c>
      <c r="F182" s="359">
        <v>0.48099999999999998</v>
      </c>
      <c r="G182" s="350">
        <v>18.97</v>
      </c>
      <c r="H182" s="925">
        <v>85.600999999999999</v>
      </c>
      <c r="I182" s="250">
        <v>0</v>
      </c>
      <c r="J182" s="250">
        <v>4.2999999999999997E-2</v>
      </c>
      <c r="K182" s="250">
        <v>1.4E-2</v>
      </c>
      <c r="L182" s="925">
        <v>0</v>
      </c>
      <c r="M182" s="356">
        <v>7</v>
      </c>
      <c r="N182" s="250">
        <v>22.75</v>
      </c>
      <c r="O182" s="250">
        <v>4.9000000000000004</v>
      </c>
      <c r="P182" s="250">
        <v>3.85E-2</v>
      </c>
      <c r="Q182" s="552"/>
      <c r="R182" s="405"/>
      <c r="S182" s="646"/>
      <c r="T182" s="110"/>
      <c r="U182" s="107"/>
      <c r="V182" s="367"/>
      <c r="W182" s="367"/>
      <c r="X182" s="367"/>
      <c r="Y182" s="190"/>
      <c r="Z182" s="1117"/>
      <c r="AA182" s="115"/>
      <c r="AB182" s="600"/>
      <c r="AC182" s="600"/>
      <c r="AD182" s="600"/>
      <c r="AE182" s="600"/>
      <c r="AF182" s="115"/>
      <c r="AG182" s="404"/>
      <c r="AH182" s="135"/>
      <c r="AI182" s="40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</row>
    <row r="183" spans="2:59" ht="16.5" thickBot="1">
      <c r="B183" s="1109" t="s">
        <v>9</v>
      </c>
      <c r="C183" s="200" t="s">
        <v>426</v>
      </c>
      <c r="D183" s="388">
        <v>20</v>
      </c>
      <c r="E183" s="360">
        <v>1.1299999999999999</v>
      </c>
      <c r="F183" s="362">
        <v>0.3</v>
      </c>
      <c r="G183" s="362">
        <v>8.3729999999999993</v>
      </c>
      <c r="H183" s="925">
        <v>40.712000000000003</v>
      </c>
      <c r="I183" s="361">
        <v>0</v>
      </c>
      <c r="J183" s="361">
        <v>0.05</v>
      </c>
      <c r="K183" s="361">
        <v>0.05</v>
      </c>
      <c r="L183" s="1016">
        <v>0</v>
      </c>
      <c r="M183" s="2260">
        <v>6.6</v>
      </c>
      <c r="N183" s="1042">
        <v>46.8</v>
      </c>
      <c r="O183" s="361">
        <v>1.32</v>
      </c>
      <c r="P183" s="1042">
        <v>8.8000000000000005E-3</v>
      </c>
      <c r="Q183" s="552"/>
      <c r="R183" s="577"/>
      <c r="S183" s="646"/>
      <c r="T183" s="110"/>
      <c r="U183" s="107"/>
      <c r="V183" s="125"/>
      <c r="W183" s="125"/>
      <c r="X183" s="604"/>
      <c r="Y183" s="190"/>
      <c r="Z183" s="647"/>
      <c r="AA183" s="115"/>
      <c r="AB183" s="130"/>
      <c r="AC183" s="130"/>
      <c r="AD183" s="130"/>
      <c r="AE183" s="115"/>
      <c r="AF183" s="115"/>
      <c r="AG183" s="404"/>
      <c r="AH183" s="135"/>
      <c r="AI183" s="40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</row>
    <row r="184" spans="2:59">
      <c r="B184" s="485" t="s">
        <v>211</v>
      </c>
      <c r="D184" s="171">
        <f>D178+D181+D182+D183+90+20+155</f>
        <v>580</v>
      </c>
      <c r="E184" s="486">
        <f t="shared" ref="E184:P184" si="24">SUM(E178:E183)</f>
        <v>19.507999999999996</v>
      </c>
      <c r="F184" s="487">
        <f t="shared" si="24"/>
        <v>19.259300000000003</v>
      </c>
      <c r="G184" s="488">
        <f t="shared" si="24"/>
        <v>82.717600000000004</v>
      </c>
      <c r="H184" s="1831">
        <f t="shared" si="24"/>
        <v>582.75310000000002</v>
      </c>
      <c r="I184" s="252">
        <f t="shared" si="24"/>
        <v>23.353000000000002</v>
      </c>
      <c r="J184" s="932">
        <f t="shared" si="24"/>
        <v>0.27899999999999997</v>
      </c>
      <c r="K184" s="252">
        <f t="shared" si="24"/>
        <v>0.35400000000000004</v>
      </c>
      <c r="L184" s="252">
        <f t="shared" si="24"/>
        <v>23.393000000000001</v>
      </c>
      <c r="M184" s="928">
        <f t="shared" si="24"/>
        <v>239.22200000000001</v>
      </c>
      <c r="N184" s="1010">
        <f t="shared" si="24"/>
        <v>163.0258</v>
      </c>
      <c r="O184" s="932">
        <f t="shared" si="24"/>
        <v>68.971299999999999</v>
      </c>
      <c r="P184" s="843">
        <f t="shared" si="24"/>
        <v>2.6473</v>
      </c>
      <c r="Q184" s="1101"/>
      <c r="R184" s="115"/>
      <c r="S184" s="646"/>
      <c r="T184" s="110"/>
      <c r="U184" s="107"/>
      <c r="V184" s="125"/>
      <c r="W184" s="125"/>
      <c r="X184" s="125"/>
      <c r="Y184" s="190"/>
      <c r="Z184" s="1117"/>
      <c r="AA184" s="115"/>
      <c r="AB184" s="239"/>
      <c r="AC184" s="367"/>
      <c r="AD184" s="125"/>
      <c r="AE184" s="125"/>
      <c r="AF184" s="115"/>
      <c r="AG184" s="115"/>
      <c r="AH184" s="123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</row>
    <row r="185" spans="2:59">
      <c r="B185" s="1007"/>
      <c r="C185" s="1008" t="s">
        <v>11</v>
      </c>
      <c r="D185" s="1588">
        <v>0.25</v>
      </c>
      <c r="E185" s="892">
        <v>19.25</v>
      </c>
      <c r="F185" s="893">
        <v>19.75</v>
      </c>
      <c r="G185" s="894">
        <v>83.75</v>
      </c>
      <c r="H185" s="1165">
        <v>587.5</v>
      </c>
      <c r="I185" s="836">
        <v>15</v>
      </c>
      <c r="J185" s="836">
        <v>0.3</v>
      </c>
      <c r="K185" s="837">
        <v>0.35</v>
      </c>
      <c r="L185" s="943">
        <v>175</v>
      </c>
      <c r="M185" s="1915">
        <v>275</v>
      </c>
      <c r="N185" s="1139">
        <v>275</v>
      </c>
      <c r="O185" s="943">
        <v>62.5</v>
      </c>
      <c r="P185" s="1142">
        <v>3</v>
      </c>
      <c r="Q185" s="1101"/>
      <c r="R185" s="128"/>
      <c r="S185" s="646"/>
      <c r="T185" s="110"/>
      <c r="U185" s="107"/>
      <c r="V185" s="367"/>
      <c r="W185" s="367"/>
      <c r="X185" s="125"/>
      <c r="Y185" s="190"/>
      <c r="Z185" s="647"/>
      <c r="AA185" s="115"/>
      <c r="AB185" s="125"/>
      <c r="AC185" s="125"/>
      <c r="AD185" s="125"/>
      <c r="AE185" s="189"/>
      <c r="AF185" s="115"/>
      <c r="AG185" s="134"/>
      <c r="AH185" s="187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</row>
    <row r="186" spans="2:59" ht="15.75" thickBot="1">
      <c r="B186" s="246"/>
      <c r="C186" s="1003" t="s">
        <v>475</v>
      </c>
      <c r="D186" s="1050"/>
      <c r="E186" s="1027">
        <f t="shared" ref="E186:P186" si="25">(E184*100/E339)-25</f>
        <v>0.33506493506492774</v>
      </c>
      <c r="F186" s="1028">
        <f t="shared" si="25"/>
        <v>-0.62113924050632718</v>
      </c>
      <c r="G186" s="1028">
        <f t="shared" si="25"/>
        <v>-0.30817910447760966</v>
      </c>
      <c r="H186" s="1028">
        <f t="shared" si="25"/>
        <v>-0.20199574468085046</v>
      </c>
      <c r="I186" s="1028">
        <f t="shared" si="25"/>
        <v>13.921666666666667</v>
      </c>
      <c r="J186" s="1028">
        <f t="shared" si="25"/>
        <v>-1.75</v>
      </c>
      <c r="K186" s="1028">
        <f t="shared" si="25"/>
        <v>0.2857142857142918</v>
      </c>
      <c r="L186" s="1028">
        <f t="shared" si="25"/>
        <v>-21.658142857142856</v>
      </c>
      <c r="M186" s="1028">
        <f t="shared" si="25"/>
        <v>-3.2525454545454551</v>
      </c>
      <c r="N186" s="1028">
        <f t="shared" si="25"/>
        <v>-10.179472727272728</v>
      </c>
      <c r="O186" s="1028">
        <f t="shared" si="25"/>
        <v>2.588519999999999</v>
      </c>
      <c r="P186" s="1041">
        <f t="shared" si="25"/>
        <v>-2.9391666666666652</v>
      </c>
      <c r="Q186" s="1101"/>
      <c r="R186" s="124"/>
      <c r="S186" s="646"/>
      <c r="T186" s="110"/>
      <c r="U186" s="107"/>
      <c r="V186" s="125"/>
      <c r="W186" s="125"/>
      <c r="X186" s="125"/>
      <c r="Y186" s="190"/>
      <c r="Z186" s="647"/>
      <c r="AA186" s="115"/>
      <c r="AB186" s="189"/>
      <c r="AC186" s="189"/>
      <c r="AD186" s="189"/>
      <c r="AE186" s="189"/>
      <c r="AF186" s="115"/>
      <c r="AG186" s="133"/>
      <c r="AH186" s="122"/>
      <c r="AI186" s="114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</row>
    <row r="187" spans="2:59" ht="18" customHeight="1">
      <c r="B187" s="91"/>
      <c r="C187" s="1941" t="s">
        <v>123</v>
      </c>
      <c r="D187" s="61"/>
      <c r="E187" s="663"/>
      <c r="F187" s="1568"/>
      <c r="G187" s="1568"/>
      <c r="H187" s="1568"/>
      <c r="I187" s="950"/>
      <c r="J187" s="950"/>
      <c r="K187" s="950"/>
      <c r="L187" s="950"/>
      <c r="M187" s="950"/>
      <c r="N187" s="950"/>
      <c r="O187" s="950"/>
      <c r="P187" s="1094"/>
      <c r="Q187" s="1091"/>
      <c r="R187" s="124"/>
      <c r="S187" s="405"/>
      <c r="T187" s="115"/>
      <c r="U187" s="228"/>
      <c r="V187" s="626"/>
      <c r="W187" s="1162"/>
      <c r="X187" s="1163"/>
      <c r="Y187" s="1164"/>
      <c r="Z187" s="225"/>
      <c r="AA187" s="115"/>
      <c r="AB187" s="125"/>
      <c r="AC187" s="125"/>
      <c r="AD187" s="125"/>
      <c r="AE187" s="189"/>
      <c r="AF187" s="115"/>
      <c r="AG187" s="124"/>
      <c r="AH187" s="110"/>
      <c r="AI187" s="109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</row>
    <row r="188" spans="2:59" ht="16.5" customHeight="1">
      <c r="B188" s="1530" t="s">
        <v>602</v>
      </c>
      <c r="C188" s="260" t="s">
        <v>375</v>
      </c>
      <c r="D188" s="269">
        <v>60</v>
      </c>
      <c r="E188" s="232">
        <v>0.9</v>
      </c>
      <c r="F188" s="350">
        <v>2.16</v>
      </c>
      <c r="G188" s="350">
        <v>5.0999999999999996</v>
      </c>
      <c r="H188" s="686">
        <v>43.2</v>
      </c>
      <c r="I188" s="250">
        <v>4.4400000000000004</v>
      </c>
      <c r="J188" s="250">
        <v>1.2E-2</v>
      </c>
      <c r="K188" s="250">
        <v>0.01</v>
      </c>
      <c r="L188" s="250">
        <v>0</v>
      </c>
      <c r="M188" s="250">
        <v>16.8</v>
      </c>
      <c r="N188" s="250">
        <v>24.6</v>
      </c>
      <c r="O188" s="250">
        <v>12.6</v>
      </c>
      <c r="P188" s="1078">
        <v>0.72599999999999998</v>
      </c>
      <c r="Q188" s="552"/>
      <c r="R188" s="124"/>
      <c r="S188" s="130"/>
      <c r="T188" s="399"/>
      <c r="U188" s="1906"/>
      <c r="V188" s="855"/>
      <c r="W188" s="855"/>
      <c r="X188" s="855"/>
      <c r="Y188" s="855"/>
      <c r="Z188" s="1907"/>
      <c r="AA188" s="115"/>
      <c r="AB188" s="125"/>
      <c r="AC188" s="125"/>
      <c r="AD188" s="125"/>
      <c r="AE188" s="189"/>
      <c r="AF188" s="115"/>
      <c r="AG188" s="134"/>
      <c r="AH188" s="110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</row>
    <row r="189" spans="2:59">
      <c r="B189" s="1530" t="s">
        <v>782</v>
      </c>
      <c r="C189" s="249" t="s">
        <v>596</v>
      </c>
      <c r="D189" s="269">
        <v>200</v>
      </c>
      <c r="E189" s="232">
        <v>1.04</v>
      </c>
      <c r="F189" s="350">
        <v>3.5</v>
      </c>
      <c r="G189" s="350">
        <v>4.8</v>
      </c>
      <c r="H189" s="686">
        <v>54.8</v>
      </c>
      <c r="I189" s="350">
        <v>5.72</v>
      </c>
      <c r="J189" s="350">
        <v>1.7999999999999999E-2</v>
      </c>
      <c r="K189" s="350">
        <v>0.02</v>
      </c>
      <c r="L189" s="935">
        <v>0</v>
      </c>
      <c r="M189" s="250">
        <v>30</v>
      </c>
      <c r="N189" s="250">
        <v>28</v>
      </c>
      <c r="O189" s="250">
        <v>15.4</v>
      </c>
      <c r="P189" s="1078">
        <v>0.78200000000000003</v>
      </c>
      <c r="Q189" s="552"/>
      <c r="R189" s="124"/>
      <c r="S189" s="130"/>
      <c r="T189" s="225"/>
      <c r="U189" s="125"/>
      <c r="V189" s="604"/>
      <c r="W189" s="604"/>
      <c r="X189" s="604"/>
      <c r="Y189" s="604"/>
      <c r="Z189" s="130"/>
      <c r="AA189" s="115"/>
      <c r="AB189" s="230"/>
      <c r="AC189" s="217"/>
      <c r="AD189" s="114"/>
      <c r="AE189" s="105"/>
      <c r="AF189" s="115"/>
      <c r="AG189" s="124"/>
      <c r="AH189" s="120"/>
      <c r="AI189" s="113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</row>
    <row r="190" spans="2:59">
      <c r="B190" s="1947" t="s">
        <v>792</v>
      </c>
      <c r="C190" s="249" t="s">
        <v>791</v>
      </c>
      <c r="D190" s="271" t="s">
        <v>262</v>
      </c>
      <c r="E190" s="411">
        <v>14.592000000000001</v>
      </c>
      <c r="F190" s="362">
        <v>14.439</v>
      </c>
      <c r="G190" s="411">
        <v>3.0379999999999998</v>
      </c>
      <c r="H190" s="698">
        <v>201.28800000000001</v>
      </c>
      <c r="I190" s="250">
        <v>1.232</v>
      </c>
      <c r="J190" s="250">
        <v>3.5000000000000003E-2</v>
      </c>
      <c r="K190" s="250">
        <v>0.1</v>
      </c>
      <c r="L190" s="925">
        <v>23.096</v>
      </c>
      <c r="M190" s="250">
        <v>12.646699999999999</v>
      </c>
      <c r="N190" s="250">
        <v>144.13900000000001</v>
      </c>
      <c r="O190" s="250">
        <v>20.451000000000001</v>
      </c>
      <c r="P190" s="1078">
        <v>1.1499999999999999</v>
      </c>
      <c r="Q190" s="552"/>
      <c r="R190" s="124"/>
      <c r="S190" s="130"/>
      <c r="T190" s="187"/>
      <c r="U190" s="115"/>
      <c r="V190" s="130"/>
      <c r="W190" s="130"/>
      <c r="X190" s="130"/>
      <c r="Y190" s="130"/>
      <c r="Z190" s="130"/>
      <c r="AA190" s="115"/>
      <c r="AB190" s="130"/>
      <c r="AC190" s="130"/>
      <c r="AD190" s="130"/>
      <c r="AE190" s="115"/>
      <c r="AF190" s="124"/>
      <c r="AG190" s="124"/>
      <c r="AH190" s="110"/>
      <c r="AI190" s="109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</row>
    <row r="191" spans="2:59" ht="15.75">
      <c r="B191" s="1108" t="s">
        <v>783</v>
      </c>
      <c r="C191" s="2340" t="s">
        <v>784</v>
      </c>
      <c r="D191" s="392">
        <v>150</v>
      </c>
      <c r="E191" s="411">
        <v>2.2999999999999998</v>
      </c>
      <c r="F191" s="362">
        <v>5.1630000000000003</v>
      </c>
      <c r="G191" s="411">
        <v>33.539000000000001</v>
      </c>
      <c r="H191" s="686">
        <v>166.185</v>
      </c>
      <c r="I191" s="359">
        <v>0</v>
      </c>
      <c r="J191" s="362">
        <v>0.12</v>
      </c>
      <c r="K191" s="411">
        <v>0.26</v>
      </c>
      <c r="L191" s="686">
        <v>69.31</v>
      </c>
      <c r="M191" s="250">
        <v>97.63</v>
      </c>
      <c r="N191" s="250">
        <v>64.900000000000006</v>
      </c>
      <c r="O191" s="250">
        <v>5.4</v>
      </c>
      <c r="P191" s="250">
        <v>0.14910000000000001</v>
      </c>
      <c r="Q191" s="552"/>
      <c r="R191" s="124"/>
      <c r="S191" s="660"/>
      <c r="T191" s="122"/>
      <c r="U191" s="107"/>
      <c r="V191" s="125"/>
      <c r="W191" s="125"/>
      <c r="X191" s="125"/>
      <c r="Y191" s="717"/>
      <c r="Z191" s="647"/>
      <c r="AA191" s="115"/>
      <c r="AB191" s="645"/>
      <c r="AC191" s="365"/>
      <c r="AD191" s="365"/>
      <c r="AE191" s="189"/>
      <c r="AF191" s="131"/>
      <c r="AG191" s="124"/>
      <c r="AH191" s="110"/>
      <c r="AI191" s="109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</row>
    <row r="192" spans="2:59">
      <c r="B192" s="1106" t="s">
        <v>591</v>
      </c>
      <c r="C192" s="268" t="s">
        <v>250</v>
      </c>
      <c r="D192" s="269">
        <v>200</v>
      </c>
      <c r="E192" s="1833">
        <v>5.2039999999999997</v>
      </c>
      <c r="F192" s="359">
        <v>4.7480000000000002</v>
      </c>
      <c r="G192" s="359">
        <v>17.876999999999999</v>
      </c>
      <c r="H192" s="925">
        <v>135.25</v>
      </c>
      <c r="I192" s="350">
        <v>1.04</v>
      </c>
      <c r="J192" s="350">
        <v>0.06</v>
      </c>
      <c r="K192" s="350">
        <v>0.25</v>
      </c>
      <c r="L192" s="925">
        <v>26.454000000000001</v>
      </c>
      <c r="M192" s="352">
        <v>215.5</v>
      </c>
      <c r="N192" s="350">
        <v>172.8</v>
      </c>
      <c r="O192" s="350">
        <v>34.799999999999997</v>
      </c>
      <c r="P192" s="686">
        <v>0.80900000000000005</v>
      </c>
      <c r="Q192" s="1091"/>
      <c r="R192" s="115"/>
      <c r="S192" s="660"/>
      <c r="T192" s="110"/>
      <c r="U192" s="107"/>
      <c r="V192" s="125"/>
      <c r="W192" s="125"/>
      <c r="X192" s="125"/>
      <c r="Y192" s="717"/>
      <c r="Z192" s="1117"/>
      <c r="AA192" s="115"/>
      <c r="AB192" s="239"/>
      <c r="AC192" s="125"/>
      <c r="AD192" s="125"/>
      <c r="AE192" s="189"/>
      <c r="AF192" s="124"/>
      <c r="AG192" s="124"/>
      <c r="AH192" s="110"/>
      <c r="AI192" s="109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</row>
    <row r="193" spans="2:59">
      <c r="B193" s="1105" t="s">
        <v>9</v>
      </c>
      <c r="C193" s="249" t="s">
        <v>10</v>
      </c>
      <c r="D193" s="269">
        <v>50</v>
      </c>
      <c r="E193" s="1904">
        <v>1.925</v>
      </c>
      <c r="F193" s="359">
        <v>0.68799999999999994</v>
      </c>
      <c r="G193" s="350">
        <v>27.1</v>
      </c>
      <c r="H193" s="925">
        <v>122.292</v>
      </c>
      <c r="I193" s="250">
        <v>0</v>
      </c>
      <c r="J193" s="1063">
        <v>0.06</v>
      </c>
      <c r="K193" s="763">
        <v>0.02</v>
      </c>
      <c r="L193" s="925">
        <v>0</v>
      </c>
      <c r="M193" s="356">
        <v>10</v>
      </c>
      <c r="N193" s="250">
        <v>32.5</v>
      </c>
      <c r="O193" s="250">
        <v>7</v>
      </c>
      <c r="P193" s="250">
        <v>5.5E-2</v>
      </c>
      <c r="Q193" s="552"/>
      <c r="R193" s="115"/>
      <c r="S193" s="646"/>
      <c r="T193" s="110"/>
      <c r="U193" s="107"/>
      <c r="V193" s="125"/>
      <c r="W193" s="125"/>
      <c r="X193" s="125"/>
      <c r="Y193" s="717"/>
      <c r="Z193" s="647"/>
      <c r="AA193" s="115"/>
      <c r="AB193" s="162"/>
      <c r="AC193" s="189"/>
      <c r="AD193" s="625"/>
      <c r="AE193" s="189"/>
      <c r="AF193" s="124"/>
      <c r="AG193" s="124"/>
      <c r="AH193" s="110"/>
      <c r="AI193" s="109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</row>
    <row r="194" spans="2:59">
      <c r="B194" s="1947" t="s">
        <v>9</v>
      </c>
      <c r="C194" s="249" t="s">
        <v>426</v>
      </c>
      <c r="D194" s="271">
        <v>30</v>
      </c>
      <c r="E194" s="2031">
        <v>1.6950000000000001</v>
      </c>
      <c r="F194" s="362">
        <v>0.45</v>
      </c>
      <c r="G194" s="362">
        <v>12.56</v>
      </c>
      <c r="H194" s="925">
        <v>61.07</v>
      </c>
      <c r="I194" s="250">
        <v>0</v>
      </c>
      <c r="J194" s="250">
        <v>0.08</v>
      </c>
      <c r="K194" s="250">
        <v>0.08</v>
      </c>
      <c r="L194" s="698">
        <v>0</v>
      </c>
      <c r="M194" s="356">
        <v>9.9</v>
      </c>
      <c r="N194" s="250">
        <v>70.2</v>
      </c>
      <c r="O194" s="250">
        <v>1.98</v>
      </c>
      <c r="P194" s="250">
        <v>1.32E-2</v>
      </c>
      <c r="Q194" s="888"/>
      <c r="R194" s="115"/>
      <c r="S194" s="646"/>
      <c r="T194" s="120"/>
      <c r="U194" s="105"/>
      <c r="V194" s="125"/>
      <c r="W194" s="125"/>
      <c r="X194" s="125"/>
      <c r="Y194" s="717"/>
      <c r="Z194" s="1117"/>
      <c r="AA194" s="115"/>
      <c r="AB194" s="189"/>
      <c r="AC194" s="189"/>
      <c r="AD194" s="189"/>
      <c r="AE194" s="189"/>
      <c r="AF194" s="124"/>
      <c r="AG194" s="161"/>
      <c r="AH194" s="110"/>
      <c r="AI194" s="109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</row>
    <row r="195" spans="2:59" ht="15.75" thickBot="1">
      <c r="B195" s="1530" t="s">
        <v>785</v>
      </c>
      <c r="C195" s="200" t="s">
        <v>322</v>
      </c>
      <c r="D195" s="388">
        <v>100</v>
      </c>
      <c r="E195" s="360">
        <v>0.34</v>
      </c>
      <c r="F195" s="361">
        <v>0.34</v>
      </c>
      <c r="G195" s="362">
        <v>8.4</v>
      </c>
      <c r="H195" s="685">
        <v>40.29</v>
      </c>
      <c r="I195" s="509">
        <v>10</v>
      </c>
      <c r="J195" s="2203">
        <v>0.04</v>
      </c>
      <c r="K195" s="1036">
        <v>0.05</v>
      </c>
      <c r="L195" s="2205">
        <v>0</v>
      </c>
      <c r="M195" s="919">
        <v>18</v>
      </c>
      <c r="N195" s="919">
        <v>28</v>
      </c>
      <c r="O195" s="2344">
        <v>36.6</v>
      </c>
      <c r="P195" s="1081">
        <v>0.6</v>
      </c>
      <c r="Q195" s="552"/>
      <c r="R195" s="115"/>
      <c r="S195" s="730"/>
      <c r="T195" s="110"/>
      <c r="U195" s="107"/>
      <c r="V195" s="367"/>
      <c r="W195" s="367"/>
      <c r="X195" s="367"/>
      <c r="Y195" s="190"/>
      <c r="Z195" s="169"/>
      <c r="AA195" s="115"/>
      <c r="AB195" s="367"/>
      <c r="AC195" s="367"/>
      <c r="AD195" s="367"/>
      <c r="AE195" s="189"/>
      <c r="AF195" s="124"/>
      <c r="AG195" s="115"/>
      <c r="AH195" s="123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</row>
    <row r="196" spans="2:59">
      <c r="B196" s="1038" t="s">
        <v>197</v>
      </c>
      <c r="C196" s="43"/>
      <c r="D196" s="1128">
        <f>D188+D189+D191+D192+D193+D194+D195+50+50</f>
        <v>890</v>
      </c>
      <c r="E196" s="496">
        <f>SUM(E188:E195)</f>
        <v>27.996000000000002</v>
      </c>
      <c r="F196" s="487">
        <f>SUM(F188:F195)</f>
        <v>31.488</v>
      </c>
      <c r="G196" s="927">
        <f>SUM(G188:G195)</f>
        <v>112.41400000000002</v>
      </c>
      <c r="H196" s="1018">
        <f>SUM(H188:H195)</f>
        <v>824.375</v>
      </c>
      <c r="I196" s="927">
        <f t="shared" ref="I196:P196" si="26">SUM(I188:I195)</f>
        <v>22.431999999999999</v>
      </c>
      <c r="J196" s="927">
        <f t="shared" si="26"/>
        <v>0.42499999999999999</v>
      </c>
      <c r="K196" s="927">
        <f t="shared" si="26"/>
        <v>0.79</v>
      </c>
      <c r="L196" s="927">
        <f t="shared" si="26"/>
        <v>118.86000000000001</v>
      </c>
      <c r="M196" s="1025">
        <f t="shared" si="26"/>
        <v>410.47669999999994</v>
      </c>
      <c r="N196" s="1025">
        <f t="shared" si="26"/>
        <v>565.13900000000001</v>
      </c>
      <c r="O196" s="1025">
        <f t="shared" si="26"/>
        <v>134.23099999999999</v>
      </c>
      <c r="P196" s="1026">
        <f t="shared" si="26"/>
        <v>4.2843</v>
      </c>
      <c r="Q196" s="1101"/>
      <c r="R196" s="134"/>
      <c r="S196" s="646"/>
      <c r="T196" s="110"/>
      <c r="U196" s="107"/>
      <c r="V196" s="367"/>
      <c r="W196" s="367"/>
      <c r="X196" s="125"/>
      <c r="Y196" s="190"/>
      <c r="Z196" s="647"/>
      <c r="AA196" s="115"/>
      <c r="AB196" s="125"/>
      <c r="AC196" s="125"/>
      <c r="AD196" s="125"/>
      <c r="AE196" s="189"/>
      <c r="AF196" s="124"/>
      <c r="AG196" s="115"/>
      <c r="AH196" s="187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</row>
    <row r="197" spans="2:59">
      <c r="B197" s="1007"/>
      <c r="C197" s="1008" t="s">
        <v>11</v>
      </c>
      <c r="D197" s="1588">
        <v>0.35</v>
      </c>
      <c r="E197" s="892">
        <v>26.95</v>
      </c>
      <c r="F197" s="893">
        <v>27.65</v>
      </c>
      <c r="G197" s="894">
        <v>117.25</v>
      </c>
      <c r="H197" s="1165">
        <v>822.5</v>
      </c>
      <c r="I197" s="836">
        <v>21</v>
      </c>
      <c r="J197" s="836">
        <v>0.42</v>
      </c>
      <c r="K197" s="837">
        <v>0.49</v>
      </c>
      <c r="L197" s="943">
        <v>245</v>
      </c>
      <c r="M197" s="1915">
        <v>385</v>
      </c>
      <c r="N197" s="1139">
        <v>385</v>
      </c>
      <c r="O197" s="943">
        <v>87.5</v>
      </c>
      <c r="P197" s="1142">
        <v>4.2</v>
      </c>
      <c r="Q197" s="1101"/>
      <c r="R197" s="113"/>
      <c r="AE197" s="189"/>
      <c r="AF197" s="124"/>
      <c r="AG197" s="124"/>
      <c r="AH197" s="110"/>
      <c r="AI197" s="195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</row>
    <row r="198" spans="2:59" ht="15.75" thickBot="1">
      <c r="B198" s="246"/>
      <c r="C198" s="1003" t="s">
        <v>475</v>
      </c>
      <c r="D198" s="1050"/>
      <c r="E198" s="1027">
        <f t="shared" ref="E198:P198" si="27">(E196*100/E339)-35</f>
        <v>1.3584415584415623</v>
      </c>
      <c r="F198" s="1028">
        <f t="shared" si="27"/>
        <v>4.8582278481012651</v>
      </c>
      <c r="G198" s="1028">
        <f t="shared" si="27"/>
        <v>-1.4435820895522369</v>
      </c>
      <c r="H198" s="1028">
        <f t="shared" si="27"/>
        <v>7.978723404255561E-2</v>
      </c>
      <c r="I198" s="1028">
        <f t="shared" si="27"/>
        <v>2.3866666666666632</v>
      </c>
      <c r="J198" s="1028">
        <f t="shared" si="27"/>
        <v>0.4166666666666714</v>
      </c>
      <c r="K198" s="1028">
        <f t="shared" si="27"/>
        <v>21.428571428571431</v>
      </c>
      <c r="L198" s="1028">
        <f t="shared" si="27"/>
        <v>-18.019999999999996</v>
      </c>
      <c r="M198" s="1028">
        <f t="shared" si="27"/>
        <v>2.31606363636363</v>
      </c>
      <c r="N198" s="1028">
        <f t="shared" si="27"/>
        <v>16.376272727272728</v>
      </c>
      <c r="O198" s="1028">
        <f t="shared" si="27"/>
        <v>18.692399999999992</v>
      </c>
      <c r="P198" s="1041">
        <f t="shared" si="27"/>
        <v>0.70250000000000057</v>
      </c>
      <c r="Q198" s="1101"/>
      <c r="R198" s="599"/>
      <c r="S198" s="660"/>
      <c r="T198" s="110"/>
      <c r="U198" s="107"/>
      <c r="V198" s="125"/>
      <c r="W198" s="367"/>
      <c r="X198" s="125"/>
      <c r="Y198" s="717"/>
      <c r="Z198" s="659"/>
      <c r="AA198" s="115"/>
      <c r="AB198" s="125"/>
      <c r="AC198" s="239"/>
      <c r="AD198" s="125"/>
      <c r="AE198" s="189"/>
      <c r="AF198" s="115"/>
      <c r="AG198" s="124"/>
      <c r="AH198" s="110"/>
      <c r="AI198" s="109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</row>
    <row r="199" spans="2:59">
      <c r="B199" s="901"/>
      <c r="C199" s="1953" t="s">
        <v>245</v>
      </c>
      <c r="D199" s="1954"/>
      <c r="E199" s="63"/>
      <c r="F199" s="490"/>
      <c r="G199" s="490"/>
      <c r="H199" s="490"/>
      <c r="I199" s="942"/>
      <c r="J199" s="942"/>
      <c r="K199" s="942"/>
      <c r="L199" s="942"/>
      <c r="M199" s="942"/>
      <c r="N199" s="942"/>
      <c r="O199" s="942"/>
      <c r="P199" s="882"/>
      <c r="Q199" s="1096"/>
      <c r="R199" s="124"/>
      <c r="S199" s="405"/>
      <c r="T199" s="396"/>
      <c r="U199" s="776"/>
      <c r="V199" s="626"/>
      <c r="W199" s="1162"/>
      <c r="X199" s="1163"/>
      <c r="Y199" s="1164"/>
      <c r="Z199" s="225"/>
      <c r="AA199" s="115"/>
      <c r="AB199" s="230"/>
      <c r="AC199" s="114"/>
      <c r="AD199" s="114"/>
      <c r="AE199" s="105"/>
      <c r="AF199" s="115"/>
      <c r="AG199" s="125"/>
      <c r="AH199" s="110"/>
      <c r="AI199" s="109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</row>
    <row r="200" spans="2:59" ht="15.75">
      <c r="B200" s="1530" t="s">
        <v>705</v>
      </c>
      <c r="C200" s="261" t="s">
        <v>246</v>
      </c>
      <c r="D200" s="355">
        <v>200</v>
      </c>
      <c r="E200" s="232">
        <v>5.8</v>
      </c>
      <c r="F200" s="350">
        <v>5</v>
      </c>
      <c r="G200" s="350">
        <v>8</v>
      </c>
      <c r="H200" s="1848">
        <v>101</v>
      </c>
      <c r="I200" s="362">
        <v>1.4</v>
      </c>
      <c r="J200" s="362">
        <v>0.08</v>
      </c>
      <c r="K200" s="362">
        <v>2.3E-2</v>
      </c>
      <c r="L200" s="1031">
        <v>40.1</v>
      </c>
      <c r="M200" s="347">
        <v>240.8</v>
      </c>
      <c r="N200" s="347">
        <v>180.6</v>
      </c>
      <c r="O200" s="347">
        <v>28.1</v>
      </c>
      <c r="P200" s="1079">
        <v>0.2</v>
      </c>
      <c r="Q200" s="888"/>
      <c r="R200" s="124"/>
      <c r="S200" s="130"/>
      <c r="T200" s="399"/>
      <c r="U200" s="1906"/>
      <c r="V200" s="855"/>
      <c r="W200" s="855"/>
      <c r="X200" s="855"/>
      <c r="Y200" s="855"/>
      <c r="Z200" s="1911"/>
      <c r="AA200" s="115"/>
      <c r="AB200" s="397"/>
      <c r="AC200" s="397"/>
      <c r="AD200" s="398"/>
      <c r="AE200" s="398"/>
      <c r="AF200" s="131"/>
      <c r="AG200" s="209"/>
      <c r="AH200" s="209"/>
      <c r="AI200" s="209"/>
      <c r="AJ200" s="196"/>
      <c r="AK200" s="609"/>
      <c r="AL200" s="209"/>
      <c r="AM200" s="196"/>
      <c r="AN200" s="196"/>
      <c r="AO200" s="209"/>
      <c r="AP200" s="610"/>
      <c r="AQ200" s="209"/>
      <c r="AR200" s="209"/>
      <c r="AS200" s="115"/>
      <c r="AT200" s="13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</row>
    <row r="201" spans="2:59">
      <c r="B201" s="1108" t="s">
        <v>786</v>
      </c>
      <c r="C201" s="284" t="s">
        <v>787</v>
      </c>
      <c r="D201" s="1955" t="s">
        <v>833</v>
      </c>
      <c r="E201" s="1835">
        <v>2.0169999999999999</v>
      </c>
      <c r="F201" s="361">
        <v>2.327</v>
      </c>
      <c r="G201" s="1835">
        <v>16.773</v>
      </c>
      <c r="H201" s="938">
        <v>91.853999999999999</v>
      </c>
      <c r="I201" s="1042">
        <v>7.0140000000000002</v>
      </c>
      <c r="J201" s="1042">
        <v>8.2000000000000003E-2</v>
      </c>
      <c r="K201" s="1645">
        <v>0.13500000000000001</v>
      </c>
      <c r="L201" s="2308">
        <v>102.7871</v>
      </c>
      <c r="M201" s="1645">
        <v>71.882999999999996</v>
      </c>
      <c r="N201" s="1042">
        <v>92.5</v>
      </c>
      <c r="O201" s="1645">
        <v>3.1875</v>
      </c>
      <c r="P201" s="1922">
        <v>1.1000000000000001</v>
      </c>
      <c r="Q201" s="888"/>
      <c r="R201" s="124"/>
      <c r="S201" s="130"/>
      <c r="T201" s="225"/>
      <c r="U201" s="125"/>
      <c r="V201" s="604"/>
      <c r="W201" s="604"/>
      <c r="X201" s="604"/>
      <c r="Y201" s="604"/>
      <c r="Z201" s="130"/>
      <c r="AA201" s="115"/>
      <c r="AB201" s="395"/>
      <c r="AC201" s="400"/>
      <c r="AD201" s="400"/>
      <c r="AE201" s="401"/>
      <c r="AF201" s="127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</row>
    <row r="202" spans="2:59" ht="15.75">
      <c r="B202" s="1952" t="s">
        <v>758</v>
      </c>
      <c r="C202" s="1087" t="s">
        <v>788</v>
      </c>
      <c r="D202" s="491"/>
      <c r="E202" s="319"/>
      <c r="F202" s="950"/>
      <c r="G202" s="319"/>
      <c r="H202" s="1094"/>
      <c r="I202" s="975"/>
      <c r="J202" s="975"/>
      <c r="K202" s="1032"/>
      <c r="L202" s="973"/>
      <c r="M202" s="1033"/>
      <c r="N202" s="1034"/>
      <c r="O202" s="1033"/>
      <c r="P202" s="1962"/>
      <c r="Q202" s="1616"/>
      <c r="R202" s="115"/>
      <c r="S202" s="130"/>
      <c r="T202" s="187"/>
      <c r="U202" s="115"/>
      <c r="V202" s="130"/>
      <c r="W202" s="130"/>
      <c r="X202" s="130"/>
      <c r="Y202" s="130"/>
      <c r="Z202" s="130"/>
      <c r="AA202" s="115"/>
      <c r="AB202" s="130"/>
      <c r="AC202" s="130"/>
      <c r="AD202" s="130"/>
      <c r="AE202" s="115"/>
      <c r="AF202" s="125"/>
      <c r="AG202" s="115"/>
      <c r="AH202" s="115"/>
      <c r="AI202" s="115"/>
      <c r="AJ202" s="196"/>
      <c r="AK202" s="196"/>
      <c r="AL202" s="115"/>
      <c r="AM202" s="196"/>
      <c r="AN202" s="196"/>
      <c r="AO202" s="115"/>
      <c r="AP202" s="110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</row>
    <row r="203" spans="2:59" ht="11.25" customHeight="1" thickBot="1">
      <c r="B203" s="1105" t="s">
        <v>9</v>
      </c>
      <c r="C203" s="1958" t="s">
        <v>731</v>
      </c>
      <c r="D203" s="1956">
        <v>20</v>
      </c>
      <c r="E203" s="232">
        <v>0.77</v>
      </c>
      <c r="F203" s="350">
        <v>0.38</v>
      </c>
      <c r="G203" s="350">
        <v>10.28</v>
      </c>
      <c r="H203" s="925">
        <v>45.22</v>
      </c>
      <c r="I203" s="1036">
        <v>0</v>
      </c>
      <c r="J203" s="1036">
        <v>2.1999999999999999E-2</v>
      </c>
      <c r="K203" s="1036">
        <v>2.1999999999999999E-2</v>
      </c>
      <c r="L203" s="1037">
        <v>0</v>
      </c>
      <c r="M203" s="983">
        <v>3.8</v>
      </c>
      <c r="N203" s="983">
        <v>13</v>
      </c>
      <c r="O203" s="1036">
        <v>2.6</v>
      </c>
      <c r="P203" s="984">
        <v>2.4E-2</v>
      </c>
      <c r="Q203" s="1097"/>
      <c r="R203" s="126"/>
      <c r="S203" s="660"/>
      <c r="T203" s="110"/>
      <c r="U203" s="107"/>
      <c r="V203" s="125"/>
      <c r="W203" s="125"/>
      <c r="X203" s="125"/>
      <c r="Y203" s="1963"/>
      <c r="Z203" s="647"/>
      <c r="AA203" s="115"/>
      <c r="AB203" s="52"/>
      <c r="AC203" s="167"/>
      <c r="AD203" s="167"/>
      <c r="AE203" s="167"/>
      <c r="AF203" s="167"/>
      <c r="AG203" s="167"/>
      <c r="AH203" s="614"/>
      <c r="AI203" s="615"/>
      <c r="AJ203" s="616"/>
      <c r="AK203" s="617"/>
      <c r="AL203" s="617"/>
      <c r="AM203" s="617"/>
      <c r="AN203" s="617"/>
      <c r="AO203" s="617"/>
      <c r="AP203" s="617"/>
      <c r="AQ203" s="613"/>
      <c r="AR203" s="613"/>
      <c r="AS203" s="618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</row>
    <row r="204" spans="2:59" ht="15.75" customHeight="1">
      <c r="B204" s="1038" t="s">
        <v>256</v>
      </c>
      <c r="C204" s="43"/>
      <c r="D204" s="178">
        <f>D200+D203+100+25</f>
        <v>345</v>
      </c>
      <c r="E204" s="496">
        <f>SUM(E200:E203)</f>
        <v>8.5869999999999997</v>
      </c>
      <c r="F204" s="487">
        <f>SUM(F200:F203)</f>
        <v>7.7069999999999999</v>
      </c>
      <c r="G204" s="487">
        <f>SUM(G200:G203)</f>
        <v>35.052999999999997</v>
      </c>
      <c r="H204" s="487">
        <f>SUM(H200:H203)</f>
        <v>238.07399999999998</v>
      </c>
      <c r="I204" s="487">
        <f t="shared" ref="I204:P204" si="28">SUM(I200:I203)</f>
        <v>8.4139999999999997</v>
      </c>
      <c r="J204" s="927">
        <f t="shared" si="28"/>
        <v>0.184</v>
      </c>
      <c r="K204" s="487">
        <f t="shared" si="28"/>
        <v>0.18</v>
      </c>
      <c r="L204" s="2208">
        <f>SUM(L200:L203)</f>
        <v>142.8871</v>
      </c>
      <c r="M204" s="2208">
        <f t="shared" si="28"/>
        <v>316.483</v>
      </c>
      <c r="N204" s="2208">
        <f t="shared" si="28"/>
        <v>286.10000000000002</v>
      </c>
      <c r="O204" s="927">
        <f t="shared" si="28"/>
        <v>33.887500000000003</v>
      </c>
      <c r="P204" s="1026">
        <f t="shared" si="28"/>
        <v>1.3240000000000001</v>
      </c>
      <c r="Q204" s="315"/>
      <c r="R204" s="126"/>
      <c r="S204" s="646"/>
      <c r="T204" s="110"/>
      <c r="U204" s="107"/>
      <c r="V204" s="367"/>
      <c r="W204" s="367"/>
      <c r="X204" s="367"/>
      <c r="Y204" s="190"/>
      <c r="Z204" s="647"/>
      <c r="AA204" s="115"/>
      <c r="AB204" s="130"/>
      <c r="AC204" s="130"/>
      <c r="AD204" s="130"/>
      <c r="AE204" s="115"/>
      <c r="AF204" s="124"/>
      <c r="AG204" s="220"/>
      <c r="AH204" s="220"/>
      <c r="AI204" s="220"/>
      <c r="AJ204" s="619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</row>
    <row r="205" spans="2:59" ht="16.5" customHeight="1">
      <c r="B205" s="443"/>
      <c r="C205" s="897" t="s">
        <v>11</v>
      </c>
      <c r="D205" s="1588">
        <v>0.1</v>
      </c>
      <c r="E205" s="892">
        <v>7.7</v>
      </c>
      <c r="F205" s="893">
        <v>7.9</v>
      </c>
      <c r="G205" s="894">
        <v>33.5</v>
      </c>
      <c r="H205" s="1165">
        <v>235</v>
      </c>
      <c r="I205" s="1024">
        <v>6</v>
      </c>
      <c r="J205" s="836">
        <v>0.12</v>
      </c>
      <c r="K205" s="837">
        <v>0.14000000000000001</v>
      </c>
      <c r="L205" s="943">
        <v>70</v>
      </c>
      <c r="M205" s="1049">
        <v>110</v>
      </c>
      <c r="N205" s="1139">
        <v>110</v>
      </c>
      <c r="O205" s="943">
        <v>25</v>
      </c>
      <c r="P205" s="1142">
        <v>1.2</v>
      </c>
      <c r="Q205" s="315"/>
      <c r="R205" s="128"/>
      <c r="S205" s="730"/>
      <c r="T205" s="110"/>
      <c r="U205" s="130"/>
      <c r="V205" s="189"/>
      <c r="W205" s="189"/>
      <c r="X205" s="189"/>
      <c r="Y205" s="189"/>
      <c r="Z205" s="130"/>
      <c r="AA205" s="115"/>
      <c r="AB205" s="572"/>
      <c r="AC205" s="572"/>
      <c r="AD205" s="572"/>
      <c r="AE205" s="572"/>
      <c r="AF205" s="124"/>
      <c r="AG205" s="189"/>
      <c r="AH205" s="393"/>
      <c r="AI205" s="189"/>
      <c r="AJ205" s="190"/>
      <c r="AK205" s="189"/>
      <c r="AL205" s="189"/>
      <c r="AM205" s="162"/>
      <c r="AN205" s="393"/>
      <c r="AO205" s="189"/>
      <c r="AP205" s="162"/>
      <c r="AQ205" s="189"/>
      <c r="AR205" s="625"/>
      <c r="AS205" s="189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</row>
    <row r="206" spans="2:59" ht="15.75" thickBot="1">
      <c r="B206" s="246"/>
      <c r="C206" s="1003" t="s">
        <v>475</v>
      </c>
      <c r="D206" s="1050"/>
      <c r="E206" s="1027">
        <f t="shared" ref="E206:P206" si="29">(E204*100/E339)-10</f>
        <v>1.1519480519480503</v>
      </c>
      <c r="F206" s="1028">
        <f t="shared" si="29"/>
        <v>-0.24430379746835484</v>
      </c>
      <c r="G206" s="1028">
        <f t="shared" si="29"/>
        <v>0.46358208955223823</v>
      </c>
      <c r="H206" s="1028">
        <f t="shared" si="29"/>
        <v>0.13080851063829613</v>
      </c>
      <c r="I206" s="1028">
        <f t="shared" si="29"/>
        <v>4.0233333333333334</v>
      </c>
      <c r="J206" s="1028">
        <f t="shared" si="29"/>
        <v>5.3333333333333321</v>
      </c>
      <c r="K206" s="1028">
        <f t="shared" si="29"/>
        <v>2.8571428571428577</v>
      </c>
      <c r="L206" s="1028">
        <f t="shared" si="29"/>
        <v>10.41244285714286</v>
      </c>
      <c r="M206" s="1028">
        <f t="shared" si="29"/>
        <v>18.771181818181816</v>
      </c>
      <c r="N206" s="1028">
        <f t="shared" si="29"/>
        <v>16.009090909090911</v>
      </c>
      <c r="O206" s="1028">
        <f t="shared" si="29"/>
        <v>3.5550000000000015</v>
      </c>
      <c r="P206" s="1041">
        <f t="shared" si="29"/>
        <v>1.0333333333333332</v>
      </c>
      <c r="Q206" s="315"/>
      <c r="R206" s="115"/>
      <c r="S206" s="646"/>
      <c r="T206" s="110"/>
      <c r="U206" s="107"/>
      <c r="V206" s="125"/>
      <c r="W206" s="125"/>
      <c r="X206" s="125"/>
      <c r="Y206" s="190"/>
      <c r="Z206" s="647"/>
      <c r="AA206" s="115"/>
      <c r="AB206" s="600"/>
      <c r="AC206" s="600"/>
      <c r="AD206" s="600"/>
      <c r="AE206" s="600"/>
      <c r="AF206" s="124"/>
      <c r="AG206" s="630"/>
      <c r="AH206" s="630"/>
      <c r="AI206" s="630"/>
      <c r="AJ206" s="639"/>
      <c r="AK206" s="630"/>
      <c r="AL206" s="630"/>
      <c r="AM206" s="630"/>
      <c r="AN206" s="630"/>
      <c r="AO206" s="631"/>
      <c r="AP206" s="631"/>
      <c r="AQ206" s="630"/>
      <c r="AR206" s="630"/>
      <c r="AS206" s="630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</row>
    <row r="207" spans="2:59">
      <c r="R207" s="115"/>
      <c r="S207" s="405"/>
      <c r="T207" s="396"/>
      <c r="U207" s="776"/>
      <c r="V207" s="626"/>
      <c r="W207" s="1162"/>
      <c r="X207" s="1163"/>
      <c r="Y207" s="1164"/>
      <c r="Z207" s="225"/>
      <c r="AA207" s="115"/>
      <c r="AB207" s="130"/>
      <c r="AC207" s="130"/>
      <c r="AD207" s="130"/>
      <c r="AE207" s="115"/>
      <c r="AF207" s="128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</row>
    <row r="208" spans="2:59" ht="15.75" thickBot="1">
      <c r="R208" s="115"/>
      <c r="S208" s="130"/>
      <c r="T208" s="399"/>
      <c r="U208" s="1906"/>
      <c r="V208" s="855"/>
      <c r="W208" s="855"/>
      <c r="X208" s="855"/>
      <c r="Y208" s="855"/>
      <c r="Z208" s="1909"/>
      <c r="AA208" s="115"/>
      <c r="AB208" s="189"/>
      <c r="AC208" s="189"/>
      <c r="AD208" s="189"/>
      <c r="AE208" s="133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610"/>
      <c r="AQ208" s="115"/>
      <c r="AR208" s="610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</row>
    <row r="209" spans="2:59" ht="12" customHeight="1">
      <c r="B209" s="841"/>
      <c r="C209" s="43" t="s">
        <v>315</v>
      </c>
      <c r="D209" s="44"/>
      <c r="E209" s="157">
        <f t="shared" ref="E209:P209" si="30">E184+E196</f>
        <v>47.503999999999998</v>
      </c>
      <c r="F209" s="252">
        <f t="shared" si="30"/>
        <v>50.747300000000003</v>
      </c>
      <c r="G209" s="252">
        <f t="shared" si="30"/>
        <v>195.13160000000002</v>
      </c>
      <c r="H209" s="252">
        <f t="shared" si="30"/>
        <v>1407.1280999999999</v>
      </c>
      <c r="I209" s="252">
        <f t="shared" si="30"/>
        <v>45.784999999999997</v>
      </c>
      <c r="J209" s="252">
        <f t="shared" si="30"/>
        <v>0.70399999999999996</v>
      </c>
      <c r="K209" s="252">
        <f t="shared" si="30"/>
        <v>1.1440000000000001</v>
      </c>
      <c r="L209" s="252">
        <f t="shared" si="30"/>
        <v>142.25300000000001</v>
      </c>
      <c r="M209" s="932">
        <f t="shared" si="30"/>
        <v>649.69869999999992</v>
      </c>
      <c r="N209" s="932">
        <f t="shared" si="30"/>
        <v>728.16480000000001</v>
      </c>
      <c r="O209" s="932">
        <f t="shared" si="30"/>
        <v>203.20229999999998</v>
      </c>
      <c r="P209" s="843">
        <f t="shared" si="30"/>
        <v>6.9315999999999995</v>
      </c>
      <c r="Q209" s="315"/>
      <c r="R209" s="115"/>
      <c r="S209" s="130"/>
      <c r="T209" s="225"/>
      <c r="U209" s="125"/>
      <c r="V209" s="604"/>
      <c r="W209" s="604"/>
      <c r="X209" s="604"/>
      <c r="Y209" s="604"/>
      <c r="Z209" s="130"/>
      <c r="AA209" s="115"/>
      <c r="AB209" s="189"/>
      <c r="AC209" s="189"/>
      <c r="AD209" s="189"/>
      <c r="AE209" s="410"/>
      <c r="AF209" s="115"/>
      <c r="AG209" s="115"/>
      <c r="AH209" s="115"/>
      <c r="AI209" s="115"/>
      <c r="AJ209" s="641"/>
      <c r="AK209" s="115"/>
      <c r="AL209" s="115"/>
      <c r="AM209" s="115"/>
      <c r="AN209" s="115"/>
      <c r="AO209" s="115"/>
      <c r="AP209" s="115"/>
      <c r="AQ209" s="115"/>
      <c r="AR209" s="610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</row>
    <row r="210" spans="2:59">
      <c r="B210" s="443"/>
      <c r="C210" s="897" t="s">
        <v>11</v>
      </c>
      <c r="D210" s="1588">
        <v>0.6</v>
      </c>
      <c r="E210" s="1141">
        <v>46.2</v>
      </c>
      <c r="F210" s="1024">
        <v>47.4</v>
      </c>
      <c r="G210" s="1023">
        <v>201</v>
      </c>
      <c r="H210" s="1023">
        <v>1410</v>
      </c>
      <c r="I210" s="1140">
        <v>36</v>
      </c>
      <c r="J210" s="836">
        <v>0.72</v>
      </c>
      <c r="K210" s="837">
        <v>0.84</v>
      </c>
      <c r="L210" s="943">
        <v>420</v>
      </c>
      <c r="M210" s="1049">
        <v>660</v>
      </c>
      <c r="N210" s="1139">
        <v>660</v>
      </c>
      <c r="O210" s="1139">
        <v>150</v>
      </c>
      <c r="P210" s="1142">
        <v>7.2</v>
      </c>
      <c r="Q210" s="315"/>
      <c r="R210" s="134"/>
      <c r="S210" s="130"/>
      <c r="T210" s="115"/>
      <c r="U210" s="130"/>
      <c r="V210" s="130"/>
      <c r="W210" s="130"/>
      <c r="X210" s="130"/>
      <c r="Y210" s="130"/>
      <c r="Z210" s="130"/>
      <c r="AA210" s="115"/>
      <c r="AB210" s="125"/>
      <c r="AC210" s="125"/>
      <c r="AD210" s="125"/>
      <c r="AE210" s="189"/>
      <c r="AF210" s="125"/>
      <c r="AG210" s="124"/>
      <c r="AH210" s="110"/>
      <c r="AI210" s="109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</row>
    <row r="211" spans="2:59" ht="17.25" customHeight="1" thickBot="1">
      <c r="B211" s="246"/>
      <c r="C211" s="1003" t="s">
        <v>475</v>
      </c>
      <c r="D211" s="1050"/>
      <c r="E211" s="1027">
        <f t="shared" ref="E211:P211" si="31">(E209*100/E339)-60</f>
        <v>1.6935064935064901</v>
      </c>
      <c r="F211" s="1028">
        <f t="shared" si="31"/>
        <v>4.2370886075949414</v>
      </c>
      <c r="G211" s="1028">
        <f t="shared" si="31"/>
        <v>-1.7517611940298394</v>
      </c>
      <c r="H211" s="1028">
        <f t="shared" si="31"/>
        <v>-0.12220851063830196</v>
      </c>
      <c r="I211" s="1028">
        <f t="shared" si="31"/>
        <v>16.308333333333337</v>
      </c>
      <c r="J211" s="1028">
        <f t="shared" si="31"/>
        <v>-1.3333333333333357</v>
      </c>
      <c r="K211" s="1028">
        <f t="shared" si="31"/>
        <v>21.714285714285722</v>
      </c>
      <c r="L211" s="1028">
        <f t="shared" si="31"/>
        <v>-39.678142857142859</v>
      </c>
      <c r="M211" s="1028">
        <f t="shared" si="31"/>
        <v>-0.93648181818182508</v>
      </c>
      <c r="N211" s="1028">
        <f t="shared" si="31"/>
        <v>6.1967999999999961</v>
      </c>
      <c r="O211" s="1028">
        <f t="shared" si="31"/>
        <v>21.280919999999995</v>
      </c>
      <c r="P211" s="1041">
        <f t="shared" si="31"/>
        <v>-2.2366666666666717</v>
      </c>
      <c r="Q211" s="315"/>
      <c r="R211" s="124"/>
      <c r="S211" s="130"/>
      <c r="T211" s="115"/>
      <c r="U211" s="130"/>
      <c r="V211" s="130"/>
      <c r="W211" s="130"/>
      <c r="X211" s="130"/>
      <c r="Y211" s="130"/>
      <c r="Z211" s="130"/>
      <c r="AA211" s="115"/>
      <c r="AB211" s="125"/>
      <c r="AC211" s="125"/>
      <c r="AD211" s="125"/>
      <c r="AE211" s="189"/>
      <c r="AF211" s="124"/>
      <c r="AG211" s="168"/>
      <c r="AH211" s="136"/>
      <c r="AI211" s="194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</row>
    <row r="212" spans="2:59" ht="16.5" thickBot="1">
      <c r="Q212" s="315"/>
      <c r="R212" s="11"/>
      <c r="S212" s="130"/>
      <c r="T212" s="577"/>
      <c r="U212" s="130"/>
      <c r="V212" s="729"/>
      <c r="W212" s="729"/>
      <c r="X212" s="729"/>
      <c r="Y212" s="633"/>
      <c r="Z212" s="130"/>
      <c r="AA212" s="115"/>
      <c r="AB212" s="125"/>
      <c r="AC212" s="125"/>
      <c r="AD212" s="125"/>
      <c r="AE212" s="189"/>
      <c r="AF212" s="124"/>
      <c r="AG212" s="115"/>
      <c r="AH212" s="187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</row>
    <row r="213" spans="2:59">
      <c r="B213" s="841"/>
      <c r="C213" s="43" t="s">
        <v>314</v>
      </c>
      <c r="D213" s="44"/>
      <c r="E213" s="157">
        <f t="shared" ref="E213:P213" si="32">E196+E204</f>
        <v>36.582999999999998</v>
      </c>
      <c r="F213" s="252">
        <f t="shared" si="32"/>
        <v>39.195</v>
      </c>
      <c r="G213" s="252">
        <f t="shared" si="32"/>
        <v>147.46700000000001</v>
      </c>
      <c r="H213" s="252">
        <f t="shared" si="32"/>
        <v>1062.4490000000001</v>
      </c>
      <c r="I213" s="252">
        <f t="shared" si="32"/>
        <v>30.845999999999997</v>
      </c>
      <c r="J213" s="252">
        <f t="shared" si="32"/>
        <v>0.60899999999999999</v>
      </c>
      <c r="K213" s="252">
        <f t="shared" si="32"/>
        <v>0.97</v>
      </c>
      <c r="L213" s="932">
        <f t="shared" si="32"/>
        <v>261.74710000000005</v>
      </c>
      <c r="M213" s="932">
        <f t="shared" si="32"/>
        <v>726.95969999999988</v>
      </c>
      <c r="N213" s="932">
        <f t="shared" si="32"/>
        <v>851.23900000000003</v>
      </c>
      <c r="O213" s="932">
        <f t="shared" si="32"/>
        <v>168.11849999999998</v>
      </c>
      <c r="P213" s="843">
        <f t="shared" si="32"/>
        <v>5.6082999999999998</v>
      </c>
      <c r="Q213" s="315"/>
      <c r="R213" s="11"/>
      <c r="S213" s="130"/>
      <c r="T213" s="2202"/>
      <c r="U213" s="1147"/>
      <c r="V213" s="1148"/>
      <c r="W213" s="648"/>
      <c r="X213" s="649"/>
      <c r="Y213" s="649"/>
      <c r="Z213" s="130"/>
      <c r="AA213" s="115"/>
      <c r="AB213" s="125"/>
      <c r="AC213" s="239"/>
      <c r="AD213" s="125"/>
      <c r="AE213" s="189"/>
      <c r="AF213" s="124"/>
      <c r="AG213" s="128"/>
      <c r="AH213" s="110"/>
      <c r="AI213" s="107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</row>
    <row r="214" spans="2:59" ht="15.75" customHeight="1">
      <c r="B214" s="443"/>
      <c r="C214" s="897" t="s">
        <v>11</v>
      </c>
      <c r="D214" s="1588">
        <v>0.45</v>
      </c>
      <c r="E214" s="1145">
        <v>34.65</v>
      </c>
      <c r="F214" s="1143">
        <v>35.549999999999997</v>
      </c>
      <c r="G214" s="1144">
        <v>150.75</v>
      </c>
      <c r="H214" s="1144">
        <v>1057.5</v>
      </c>
      <c r="I214" s="1140">
        <v>27</v>
      </c>
      <c r="J214" s="836">
        <v>0.54</v>
      </c>
      <c r="K214" s="837">
        <v>0.63</v>
      </c>
      <c r="L214" s="943">
        <v>315</v>
      </c>
      <c r="M214" s="1049">
        <v>495</v>
      </c>
      <c r="N214" s="1139">
        <v>495</v>
      </c>
      <c r="O214" s="1139">
        <v>112.5</v>
      </c>
      <c r="P214" s="1142">
        <v>5.4</v>
      </c>
      <c r="Q214" s="315"/>
      <c r="R214" s="52"/>
      <c r="S214" s="130"/>
      <c r="T214" s="115"/>
      <c r="U214" s="130"/>
      <c r="V214" s="130"/>
      <c r="W214" s="130"/>
      <c r="X214" s="130"/>
      <c r="Y214" s="130"/>
      <c r="Z214" s="130"/>
      <c r="AA214" s="115"/>
      <c r="AB214" s="230"/>
      <c r="AC214" s="217"/>
      <c r="AD214" s="114"/>
      <c r="AE214" s="105"/>
      <c r="AF214" s="124"/>
      <c r="AG214" s="124"/>
      <c r="AH214" s="110"/>
      <c r="AI214" s="107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</row>
    <row r="215" spans="2:59" ht="15.75" thickBot="1">
      <c r="B215" s="246"/>
      <c r="C215" s="1003" t="s">
        <v>475</v>
      </c>
      <c r="D215" s="1050"/>
      <c r="E215" s="1027">
        <f t="shared" ref="E215:P215" si="33">(E213*100/E339)-45</f>
        <v>2.5103896103896091</v>
      </c>
      <c r="F215" s="1028">
        <f t="shared" si="33"/>
        <v>4.6139240506329102</v>
      </c>
      <c r="G215" s="1028">
        <f t="shared" si="33"/>
        <v>-0.97999999999999687</v>
      </c>
      <c r="H215" s="1028">
        <f t="shared" si="33"/>
        <v>0.21059574468085174</v>
      </c>
      <c r="I215" s="1028">
        <f t="shared" si="33"/>
        <v>6.4099999999999895</v>
      </c>
      <c r="J215" s="1028">
        <f t="shared" si="33"/>
        <v>5.75</v>
      </c>
      <c r="K215" s="1028">
        <f t="shared" si="33"/>
        <v>24.285714285714292</v>
      </c>
      <c r="L215" s="1028">
        <f t="shared" si="33"/>
        <v>-7.6075571428571322</v>
      </c>
      <c r="M215" s="1028">
        <f t="shared" si="33"/>
        <v>21.087245454545439</v>
      </c>
      <c r="N215" s="1028">
        <f t="shared" si="33"/>
        <v>32.38536363636365</v>
      </c>
      <c r="O215" s="1028">
        <f t="shared" si="33"/>
        <v>22.247399999999999</v>
      </c>
      <c r="P215" s="1041">
        <f t="shared" si="33"/>
        <v>1.7358333333333249</v>
      </c>
      <c r="Q215" s="315"/>
      <c r="R215" s="115"/>
      <c r="S215" s="405"/>
      <c r="T215" s="396"/>
      <c r="U215" s="109"/>
      <c r="V215" s="626"/>
      <c r="W215" s="626"/>
      <c r="X215" s="626"/>
      <c r="Y215" s="626"/>
      <c r="Z215" s="225"/>
      <c r="AA215" s="115"/>
      <c r="AB215" s="130"/>
      <c r="AC215" s="130"/>
      <c r="AD215" s="130"/>
      <c r="AE215" s="115"/>
      <c r="AF215" s="128"/>
      <c r="AG215" s="124"/>
      <c r="AH215" s="135"/>
      <c r="AI215" s="366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</row>
    <row r="216" spans="2:59" ht="15.75" thickBot="1">
      <c r="Q216" s="315"/>
      <c r="R216" s="110"/>
      <c r="S216" s="130"/>
      <c r="T216" s="399"/>
      <c r="U216" s="1906"/>
      <c r="V216" s="401"/>
      <c r="W216" s="401"/>
      <c r="X216" s="401"/>
      <c r="Y216" s="401"/>
      <c r="Z216" s="1911"/>
      <c r="AA216" s="115"/>
      <c r="AB216" s="239"/>
      <c r="AC216" s="125"/>
      <c r="AD216" s="125"/>
      <c r="AE216" s="189"/>
      <c r="AF216" s="115"/>
      <c r="AG216" s="404"/>
      <c r="AH216" s="135"/>
      <c r="AI216" s="40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</row>
    <row r="217" spans="2:59" ht="12.75" customHeight="1">
      <c r="B217" s="1006" t="s">
        <v>349</v>
      </c>
      <c r="C217" s="43"/>
      <c r="D217" s="44"/>
      <c r="E217" s="953">
        <f t="shared" ref="E217:P217" si="34">E184+E196+E204</f>
        <v>56.090999999999994</v>
      </c>
      <c r="F217" s="954">
        <f t="shared" si="34"/>
        <v>58.454300000000003</v>
      </c>
      <c r="G217" s="954">
        <f t="shared" si="34"/>
        <v>230.18460000000002</v>
      </c>
      <c r="H217" s="2013">
        <f t="shared" si="34"/>
        <v>1645.2021</v>
      </c>
      <c r="I217" s="954">
        <f t="shared" si="34"/>
        <v>54.198999999999998</v>
      </c>
      <c r="J217" s="2013">
        <f t="shared" si="34"/>
        <v>0.8879999999999999</v>
      </c>
      <c r="K217" s="2013">
        <f t="shared" si="34"/>
        <v>1.3240000000000001</v>
      </c>
      <c r="L217" s="2013">
        <f t="shared" si="34"/>
        <v>285.14010000000002</v>
      </c>
      <c r="M217" s="2209">
        <f t="shared" si="34"/>
        <v>966.18169999999986</v>
      </c>
      <c r="N217" s="2209">
        <f t="shared" si="34"/>
        <v>1014.2648</v>
      </c>
      <c r="O217" s="2013">
        <f t="shared" si="34"/>
        <v>237.08979999999997</v>
      </c>
      <c r="P217" s="1046">
        <f t="shared" si="34"/>
        <v>8.2555999999999994</v>
      </c>
      <c r="Q217" s="315"/>
      <c r="R217" s="110"/>
      <c r="S217" s="130"/>
      <c r="T217" s="225"/>
      <c r="U217" s="125"/>
      <c r="V217" s="604"/>
      <c r="W217" s="604"/>
      <c r="X217" s="604"/>
      <c r="Y217" s="604"/>
      <c r="Z217" s="130"/>
      <c r="AA217" s="115"/>
      <c r="AB217" s="239"/>
      <c r="AC217" s="125"/>
      <c r="AD217" s="125"/>
      <c r="AE217" s="133"/>
      <c r="AF217" s="115"/>
      <c r="AG217" s="404"/>
      <c r="AH217" s="135"/>
      <c r="AI217" s="40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</row>
    <row r="218" spans="2:59" ht="13.5" customHeight="1">
      <c r="B218" s="1007"/>
      <c r="C218" s="1008" t="s">
        <v>11</v>
      </c>
      <c r="D218" s="1588">
        <v>0.7</v>
      </c>
      <c r="E218" s="1145">
        <v>53.9</v>
      </c>
      <c r="F218" s="1143">
        <v>55.3</v>
      </c>
      <c r="G218" s="1144">
        <v>234.5</v>
      </c>
      <c r="H218" s="1144">
        <v>1645</v>
      </c>
      <c r="I218" s="1140">
        <v>42</v>
      </c>
      <c r="J218" s="836">
        <v>0.84</v>
      </c>
      <c r="K218" s="837">
        <v>0.98</v>
      </c>
      <c r="L218" s="943">
        <v>490</v>
      </c>
      <c r="M218" s="1049">
        <v>770</v>
      </c>
      <c r="N218" s="1139">
        <v>770</v>
      </c>
      <c r="O218" s="1139">
        <v>175</v>
      </c>
      <c r="P218" s="1142">
        <v>8.4</v>
      </c>
      <c r="Q218" s="315"/>
      <c r="R218" s="110"/>
      <c r="S218" s="130"/>
      <c r="T218" s="115"/>
      <c r="U218" s="130"/>
      <c r="V218" s="130"/>
      <c r="W218" s="130"/>
      <c r="X218" s="130"/>
      <c r="Y218" s="130"/>
      <c r="Z218" s="130"/>
      <c r="AA218" s="115"/>
      <c r="AB218" s="162"/>
      <c r="AC218" s="189"/>
      <c r="AD218" s="625"/>
      <c r="AE218" s="189"/>
      <c r="AF218" s="115"/>
      <c r="AG218" s="161"/>
      <c r="AH218" s="110"/>
      <c r="AI218" s="107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</row>
    <row r="219" spans="2:59" ht="12.75" customHeight="1" thickBot="1">
      <c r="B219" s="246"/>
      <c r="C219" s="1003" t="s">
        <v>475</v>
      </c>
      <c r="D219" s="1050"/>
      <c r="E219" s="1027">
        <f t="shared" ref="E219:P219" si="35">(E217*100/E339)-70</f>
        <v>2.8454545454545439</v>
      </c>
      <c r="F219" s="1028">
        <f t="shared" si="35"/>
        <v>3.9927848101265795</v>
      </c>
      <c r="G219" s="1028">
        <f t="shared" si="35"/>
        <v>-1.2881791044776065</v>
      </c>
      <c r="H219" s="1028">
        <f t="shared" si="35"/>
        <v>8.6000000000012733E-3</v>
      </c>
      <c r="I219" s="1028">
        <f t="shared" si="35"/>
        <v>20.331666666666663</v>
      </c>
      <c r="J219" s="1028">
        <f t="shared" si="35"/>
        <v>3.9999999999999858</v>
      </c>
      <c r="K219" s="1028">
        <f t="shared" si="35"/>
        <v>24.571428571428584</v>
      </c>
      <c r="L219" s="1028">
        <f t="shared" si="35"/>
        <v>-29.265699999999995</v>
      </c>
      <c r="M219" s="1028">
        <f t="shared" si="35"/>
        <v>17.834699999999984</v>
      </c>
      <c r="N219" s="1028">
        <f t="shared" si="35"/>
        <v>22.205890909090925</v>
      </c>
      <c r="O219" s="1028">
        <f t="shared" si="35"/>
        <v>24.835919999999987</v>
      </c>
      <c r="P219" s="1041">
        <f t="shared" si="35"/>
        <v>-1.2033333333333331</v>
      </c>
      <c r="Q219" s="315"/>
      <c r="R219" s="110"/>
      <c r="S219" s="405"/>
      <c r="T219" s="396"/>
      <c r="U219" s="109"/>
      <c r="V219" s="626"/>
      <c r="W219" s="626"/>
      <c r="X219" s="626"/>
      <c r="Y219" s="626"/>
      <c r="Z219" s="225"/>
      <c r="AA219" s="115"/>
      <c r="AB219" s="189"/>
      <c r="AC219" s="189"/>
      <c r="AD219" s="189"/>
      <c r="AE219" s="189"/>
      <c r="AF219" s="115"/>
      <c r="AG219" s="115"/>
      <c r="AH219" s="123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</row>
    <row r="220" spans="2:59" ht="15.75" customHeight="1">
      <c r="Q220" s="315"/>
      <c r="R220" s="115"/>
      <c r="S220" s="130"/>
      <c r="T220" s="399"/>
      <c r="U220" s="1906"/>
      <c r="V220" s="855"/>
      <c r="W220" s="855"/>
      <c r="X220" s="855"/>
      <c r="Y220" s="855"/>
      <c r="Z220" s="1911"/>
      <c r="AA220" s="115"/>
      <c r="AB220" s="125"/>
      <c r="AC220" s="125"/>
      <c r="AD220" s="125"/>
      <c r="AE220" s="189"/>
      <c r="AF220" s="115"/>
      <c r="AG220" s="134"/>
      <c r="AH220" s="187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</row>
    <row r="221" spans="2:59">
      <c r="C221" s="899"/>
      <c r="D221" s="12" t="s">
        <v>213</v>
      </c>
      <c r="E221" s="317"/>
      <c r="R221" s="115"/>
      <c r="S221" s="130"/>
      <c r="T221" s="225"/>
      <c r="U221" s="125"/>
      <c r="V221" s="604"/>
      <c r="W221" s="604"/>
      <c r="X221" s="604"/>
      <c r="Y221" s="604"/>
      <c r="Z221" s="130"/>
      <c r="AA221" s="115"/>
      <c r="AB221" s="125"/>
      <c r="AC221" s="125"/>
      <c r="AD221" s="125"/>
      <c r="AE221" s="189"/>
      <c r="AF221" s="115"/>
      <c r="AG221" s="133"/>
      <c r="AH221" s="122"/>
      <c r="AI221" s="366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</row>
    <row r="222" spans="2:59" ht="15" customHeight="1">
      <c r="C222" s="13" t="s">
        <v>828</v>
      </c>
      <c r="D222" s="159"/>
      <c r="E222" s="2"/>
      <c r="F222"/>
      <c r="I222"/>
      <c r="J222"/>
      <c r="K222" s="26"/>
      <c r="L222" s="26"/>
      <c r="M222"/>
      <c r="N222"/>
      <c r="O222"/>
      <c r="P222"/>
      <c r="Q222" s="115"/>
      <c r="R222" s="187"/>
      <c r="S222" s="130"/>
      <c r="T222" s="115"/>
      <c r="U222" s="130"/>
      <c r="V222" s="130"/>
      <c r="W222" s="130"/>
      <c r="X222" s="130"/>
      <c r="Y222" s="130"/>
      <c r="Z222" s="130"/>
      <c r="AA222" s="115"/>
      <c r="AB222" s="125"/>
      <c r="AC222" s="125"/>
      <c r="AD222" s="125"/>
      <c r="AE222" s="189"/>
      <c r="AF222" s="115"/>
      <c r="AG222" s="124"/>
      <c r="AH222" s="110"/>
      <c r="AI222" s="109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</row>
    <row r="223" spans="2:59" ht="16.5" customHeight="1">
      <c r="C223" s="25" t="s">
        <v>361</v>
      </c>
      <c r="I223" s="1076" t="s">
        <v>382</v>
      </c>
      <c r="N223" s="5"/>
      <c r="R223" s="110"/>
      <c r="S223" s="405"/>
      <c r="T223" s="396"/>
      <c r="U223" s="109"/>
      <c r="V223" s="398"/>
      <c r="W223" s="398"/>
      <c r="X223" s="398"/>
      <c r="Y223" s="2479"/>
      <c r="Z223" s="225"/>
      <c r="AA223" s="115"/>
      <c r="AB223" s="230"/>
      <c r="AC223" s="114"/>
      <c r="AD223" s="114"/>
      <c r="AE223" s="105"/>
      <c r="AF223" s="115"/>
      <c r="AG223" s="124"/>
      <c r="AH223" s="110"/>
      <c r="AI223" s="107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</row>
    <row r="224" spans="2:59" ht="20.25" customHeight="1">
      <c r="C224" s="899" t="s">
        <v>829</v>
      </c>
      <c r="R224" s="110"/>
      <c r="S224" s="130"/>
      <c r="T224" s="399"/>
      <c r="U224" s="1906"/>
      <c r="V224" s="855"/>
      <c r="W224" s="855"/>
      <c r="X224" s="855"/>
      <c r="Y224" s="855"/>
      <c r="Z224" s="1907"/>
      <c r="AA224" s="115"/>
      <c r="AB224" s="397"/>
      <c r="AC224" s="397"/>
      <c r="AD224" s="398"/>
      <c r="AE224" s="398"/>
      <c r="AF224" s="115"/>
      <c r="AG224" s="126"/>
      <c r="AH224" s="110"/>
      <c r="AI224" s="169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</row>
    <row r="225" spans="2:59" ht="21" customHeight="1" thickBot="1">
      <c r="B225" s="28" t="s">
        <v>355</v>
      </c>
      <c r="C225" s="26"/>
      <c r="D225"/>
      <c r="F225" s="32" t="s">
        <v>827</v>
      </c>
      <c r="I225" s="29" t="s">
        <v>0</v>
      </c>
      <c r="J225"/>
      <c r="K225" s="86" t="s">
        <v>473</v>
      </c>
      <c r="L225" s="26"/>
      <c r="M225" s="26"/>
      <c r="N225" s="33"/>
      <c r="P225" s="128"/>
      <c r="R225" s="110"/>
      <c r="S225" s="130"/>
      <c r="T225" s="225"/>
      <c r="U225" s="125"/>
      <c r="V225" s="604"/>
      <c r="W225" s="604"/>
      <c r="X225" s="604"/>
      <c r="Y225" s="604"/>
      <c r="Z225" s="130"/>
      <c r="AA225" s="115"/>
      <c r="AB225" s="395"/>
      <c r="AC225" s="400"/>
      <c r="AD225" s="400"/>
      <c r="AE225" s="401"/>
      <c r="AF225" s="115"/>
      <c r="AG225" s="124"/>
      <c r="AH225" s="110"/>
      <c r="AI225" s="107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</row>
    <row r="226" spans="2:59" ht="18" customHeight="1" thickBot="1">
      <c r="B226" s="1121" t="s">
        <v>357</v>
      </c>
      <c r="C226" s="1170" t="s">
        <v>834</v>
      </c>
      <c r="D226" s="1118" t="s">
        <v>181</v>
      </c>
      <c r="E226" s="1126" t="s">
        <v>182</v>
      </c>
      <c r="F226" s="373"/>
      <c r="G226" s="373"/>
      <c r="H226" s="40"/>
      <c r="I226" s="682" t="s">
        <v>333</v>
      </c>
      <c r="J226" s="40"/>
      <c r="K226" s="910"/>
      <c r="L226" s="529"/>
      <c r="M226" s="1128" t="s">
        <v>377</v>
      </c>
      <c r="N226" s="40"/>
      <c r="O226" s="40"/>
      <c r="P226" s="75"/>
      <c r="Q226" s="993" t="s">
        <v>367</v>
      </c>
      <c r="R226" s="110"/>
      <c r="S226" s="130"/>
      <c r="T226" s="115"/>
      <c r="U226" s="130"/>
      <c r="V226" s="130"/>
      <c r="W226" s="130"/>
      <c r="X226" s="130"/>
      <c r="Y226" s="130"/>
      <c r="Z226" s="130"/>
      <c r="AA226" s="115"/>
      <c r="AB226" s="405"/>
      <c r="AC226" s="405"/>
      <c r="AD226" s="405"/>
      <c r="AE226" s="405"/>
      <c r="AF226" s="115"/>
      <c r="AG226" s="124"/>
      <c r="AH226" s="110"/>
      <c r="AI226" s="107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</row>
    <row r="227" spans="2:59" ht="15.75" thickBot="1">
      <c r="B227" s="1122" t="s">
        <v>335</v>
      </c>
      <c r="C227" s="451"/>
      <c r="D227" s="1123" t="s">
        <v>188</v>
      </c>
      <c r="E227" s="744"/>
      <c r="F227" s="1125"/>
      <c r="G227" s="2029" t="s">
        <v>848</v>
      </c>
      <c r="H227" s="1900" t="s">
        <v>703</v>
      </c>
      <c r="I227" s="1129"/>
      <c r="J227" s="1129"/>
      <c r="K227" s="1129"/>
      <c r="L227" s="1131"/>
      <c r="M227" s="1132" t="s">
        <v>376</v>
      </c>
      <c r="N227" s="1129"/>
      <c r="O227" s="1129"/>
      <c r="P227" s="1131"/>
      <c r="Q227" s="1090" t="s">
        <v>364</v>
      </c>
      <c r="R227" s="109"/>
      <c r="S227" s="130"/>
      <c r="T227" s="115"/>
      <c r="U227" s="144"/>
      <c r="V227" s="130"/>
      <c r="W227" s="130"/>
      <c r="X227" s="130"/>
      <c r="Y227" s="130"/>
      <c r="Z227" s="130"/>
      <c r="AA227" s="115"/>
      <c r="AB227" s="130"/>
      <c r="AC227" s="130"/>
      <c r="AD227" s="130"/>
      <c r="AE227" s="115"/>
      <c r="AF227" s="115"/>
      <c r="AG227" s="124"/>
      <c r="AH227" s="110"/>
      <c r="AI227" s="107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</row>
    <row r="228" spans="2:59">
      <c r="B228" s="1122" t="s">
        <v>344</v>
      </c>
      <c r="C228" s="451" t="s">
        <v>187</v>
      </c>
      <c r="D228" s="849"/>
      <c r="E228" s="1123" t="s">
        <v>189</v>
      </c>
      <c r="F228" s="1119" t="s">
        <v>56</v>
      </c>
      <c r="G228" s="2029" t="s">
        <v>849</v>
      </c>
      <c r="H228" s="1902" t="s">
        <v>192</v>
      </c>
      <c r="I228" s="744"/>
      <c r="J228" s="1928"/>
      <c r="K228" s="40"/>
      <c r="L228" s="1928"/>
      <c r="M228" s="1929" t="s">
        <v>345</v>
      </c>
      <c r="N228" s="1930" t="s">
        <v>346</v>
      </c>
      <c r="O228" s="1931" t="s">
        <v>347</v>
      </c>
      <c r="P228" s="1932" t="s">
        <v>348</v>
      </c>
      <c r="Q228" s="1089" t="s">
        <v>319</v>
      </c>
      <c r="R228" s="110"/>
      <c r="S228" s="115"/>
      <c r="T228" s="115"/>
      <c r="U228" s="115"/>
      <c r="V228" s="115"/>
      <c r="W228" s="130"/>
      <c r="X228" s="130"/>
      <c r="Y228" s="130"/>
      <c r="Z228" s="115"/>
      <c r="AA228" s="115"/>
      <c r="AB228" s="115"/>
      <c r="AC228" s="115"/>
      <c r="AD228" s="115"/>
      <c r="AE228" s="115"/>
      <c r="AF228" s="115"/>
      <c r="AG228" s="115"/>
      <c r="AH228" s="123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</row>
    <row r="229" spans="2:59" ht="15.75" thickBot="1">
      <c r="B229" s="64"/>
      <c r="C229" s="900"/>
      <c r="D229" s="489"/>
      <c r="E229" s="1124" t="s">
        <v>6</v>
      </c>
      <c r="F229" s="459" t="s">
        <v>7</v>
      </c>
      <c r="G229" s="1749" t="s">
        <v>8</v>
      </c>
      <c r="H229" s="1901" t="s">
        <v>466</v>
      </c>
      <c r="I229" s="1933" t="s">
        <v>336</v>
      </c>
      <c r="J229" s="1934" t="s">
        <v>337</v>
      </c>
      <c r="K229" s="1935" t="s">
        <v>338</v>
      </c>
      <c r="L229" s="1934" t="s">
        <v>339</v>
      </c>
      <c r="M229" s="1936" t="s">
        <v>340</v>
      </c>
      <c r="N229" s="1934" t="s">
        <v>341</v>
      </c>
      <c r="O229" s="1935" t="s">
        <v>342</v>
      </c>
      <c r="P229" s="1937" t="s">
        <v>343</v>
      </c>
      <c r="Q229" s="900"/>
      <c r="R229" s="396"/>
      <c r="S229" s="135"/>
      <c r="T229" s="193"/>
      <c r="U229" s="130"/>
      <c r="V229" s="115"/>
      <c r="W229" s="115"/>
      <c r="X229" s="193"/>
      <c r="Y229" s="193"/>
      <c r="Z229" s="13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</row>
    <row r="230" spans="2:59" ht="15.75">
      <c r="B230" s="91"/>
      <c r="C230" s="680" t="s">
        <v>158</v>
      </c>
      <c r="D230" s="1640"/>
      <c r="E230" s="974"/>
      <c r="F230" s="975"/>
      <c r="G230" s="975"/>
      <c r="H230" s="738"/>
      <c r="I230" s="939"/>
      <c r="J230" s="942"/>
      <c r="K230" s="1619"/>
      <c r="L230" s="942"/>
      <c r="M230" s="942"/>
      <c r="N230" s="942"/>
      <c r="O230" s="942"/>
      <c r="P230" s="882"/>
      <c r="Q230" s="1096"/>
      <c r="R230" s="396"/>
      <c r="S230" s="635"/>
      <c r="T230" s="135"/>
      <c r="U230" s="115"/>
      <c r="V230" s="196"/>
      <c r="W230" s="115"/>
      <c r="X230" s="170"/>
      <c r="Y230" s="135"/>
      <c r="Z230" s="135"/>
      <c r="AA230" s="115"/>
      <c r="AB230" s="130"/>
      <c r="AC230" s="130"/>
      <c r="AD230" s="130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</row>
    <row r="231" spans="2:59" ht="21">
      <c r="B231" s="1676" t="s">
        <v>517</v>
      </c>
      <c r="C231" s="268" t="s">
        <v>918</v>
      </c>
      <c r="D231" s="392">
        <v>60</v>
      </c>
      <c r="E231" s="1645">
        <v>1.0249999999999999</v>
      </c>
      <c r="F231" s="1042">
        <v>3.0030000000000001</v>
      </c>
      <c r="G231" s="1042">
        <v>5.0750000000000002</v>
      </c>
      <c r="H231" s="938">
        <v>51.42</v>
      </c>
      <c r="I231" s="1079">
        <v>11.89</v>
      </c>
      <c r="J231" s="347">
        <v>0.01</v>
      </c>
      <c r="K231" s="346">
        <v>1.6199999999999999E-2</v>
      </c>
      <c r="L231" s="347">
        <v>0</v>
      </c>
      <c r="M231" s="346">
        <v>31.35</v>
      </c>
      <c r="N231" s="347">
        <v>20.37</v>
      </c>
      <c r="O231" s="346">
        <v>9.61</v>
      </c>
      <c r="P231" s="1079">
        <v>0.4</v>
      </c>
      <c r="Q231" s="512"/>
      <c r="R231" s="399"/>
      <c r="S231" s="130"/>
      <c r="T231" s="115"/>
      <c r="U231" s="636"/>
      <c r="V231" s="130"/>
      <c r="W231" s="130"/>
      <c r="X231" s="130"/>
      <c r="Y231" s="130"/>
      <c r="Z231" s="130"/>
      <c r="AA231" s="115"/>
      <c r="AB231" s="115"/>
      <c r="AC231" s="115"/>
      <c r="AD231" s="635"/>
      <c r="AE231" s="128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</row>
    <row r="232" spans="2:59">
      <c r="B232" s="1130"/>
      <c r="C232" s="409" t="s">
        <v>919</v>
      </c>
      <c r="D232" s="78"/>
      <c r="E232" s="1129"/>
      <c r="F232" s="942"/>
      <c r="G232" s="942"/>
      <c r="H232" s="1562"/>
      <c r="I232" s="1562"/>
      <c r="J232" s="942"/>
      <c r="K232" s="1129"/>
      <c r="L232" s="942"/>
      <c r="M232" s="1129"/>
      <c r="N232" s="942"/>
      <c r="O232" s="1129"/>
      <c r="P232" s="1562"/>
      <c r="Q232" s="513"/>
      <c r="S232" s="726"/>
      <c r="T232" s="115"/>
      <c r="U232" s="725"/>
      <c r="V232" s="193"/>
      <c r="W232" s="193"/>
      <c r="X232" s="193"/>
      <c r="Y232" s="725"/>
      <c r="Z232" s="725"/>
      <c r="AA232" s="115"/>
      <c r="AB232" s="130"/>
      <c r="AC232" s="130"/>
      <c r="AD232" s="130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</row>
    <row r="233" spans="2:59" ht="12.75" customHeight="1">
      <c r="B233" s="1107" t="s">
        <v>521</v>
      </c>
      <c r="C233" s="249" t="s">
        <v>520</v>
      </c>
      <c r="D233" s="269">
        <v>200</v>
      </c>
      <c r="E233" s="2034">
        <v>10.08</v>
      </c>
      <c r="F233" s="1083">
        <v>17.869</v>
      </c>
      <c r="G233" s="1083">
        <v>30.094000000000001</v>
      </c>
      <c r="H233" s="935">
        <v>321.517</v>
      </c>
      <c r="I233" s="350">
        <v>0.44</v>
      </c>
      <c r="J233" s="350">
        <v>7.6999999999999999E-2</v>
      </c>
      <c r="K233" s="350">
        <v>0.02</v>
      </c>
      <c r="L233" s="925">
        <v>294.39999999999998</v>
      </c>
      <c r="M233" s="250">
        <v>23.419</v>
      </c>
      <c r="N233" s="250">
        <v>20.441700000000001</v>
      </c>
      <c r="O233" s="250">
        <v>4.8140999999999998</v>
      </c>
      <c r="P233" s="1078">
        <v>1.04</v>
      </c>
      <c r="Q233" s="1616"/>
      <c r="S233" s="301"/>
      <c r="T233" s="219"/>
      <c r="U233" s="191"/>
      <c r="V233" s="727"/>
      <c r="W233" s="727"/>
      <c r="X233" s="727"/>
      <c r="Y233" s="191"/>
      <c r="Z233" s="728"/>
      <c r="AA233" s="115"/>
      <c r="AB233" s="130"/>
      <c r="AC233" s="130"/>
      <c r="AD233" s="130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</row>
    <row r="234" spans="2:59">
      <c r="B234" s="1106" t="s">
        <v>488</v>
      </c>
      <c r="C234" s="249" t="s">
        <v>536</v>
      </c>
      <c r="D234" s="269">
        <v>200</v>
      </c>
      <c r="E234" s="352">
        <v>0.3</v>
      </c>
      <c r="F234" s="350">
        <v>0.01</v>
      </c>
      <c r="G234" s="359">
        <v>17.5</v>
      </c>
      <c r="H234" s="1067">
        <v>72</v>
      </c>
      <c r="I234" s="2030">
        <v>2.1</v>
      </c>
      <c r="J234" s="250">
        <v>0</v>
      </c>
      <c r="K234" s="250">
        <v>0</v>
      </c>
      <c r="L234" s="250">
        <v>0</v>
      </c>
      <c r="M234" s="250">
        <v>16.36</v>
      </c>
      <c r="N234" s="250">
        <v>10.7</v>
      </c>
      <c r="O234" s="250">
        <v>4.3</v>
      </c>
      <c r="P234" s="1078">
        <v>6.2E-2</v>
      </c>
      <c r="Q234" s="552"/>
      <c r="S234" s="301"/>
      <c r="T234" s="211"/>
      <c r="U234" s="219"/>
      <c r="V234" s="729"/>
      <c r="W234" s="729"/>
      <c r="X234" s="729"/>
      <c r="Y234" s="219"/>
      <c r="Z234" s="301"/>
      <c r="AA234" s="115"/>
      <c r="AB234" s="135"/>
      <c r="AC234" s="135"/>
      <c r="AD234" s="135"/>
      <c r="AE234" s="13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</row>
    <row r="235" spans="2:59" ht="14.25" customHeight="1">
      <c r="B235" s="1105" t="s">
        <v>9</v>
      </c>
      <c r="C235" s="249" t="s">
        <v>10</v>
      </c>
      <c r="D235" s="269">
        <v>40</v>
      </c>
      <c r="E235" s="232">
        <v>1.54</v>
      </c>
      <c r="F235" s="350">
        <v>0.55000000000000004</v>
      </c>
      <c r="G235" s="350">
        <v>21.68</v>
      </c>
      <c r="H235" s="925">
        <v>97.83</v>
      </c>
      <c r="I235" s="250">
        <v>0</v>
      </c>
      <c r="J235" s="250">
        <v>4.2999999999999997E-2</v>
      </c>
      <c r="K235" s="250">
        <v>1.4E-2</v>
      </c>
      <c r="L235" s="925">
        <v>0</v>
      </c>
      <c r="M235" s="356">
        <v>7</v>
      </c>
      <c r="N235" s="250">
        <v>22.75</v>
      </c>
      <c r="O235" s="250">
        <v>4.9000000000000004</v>
      </c>
      <c r="P235" s="250">
        <v>3.85E-2</v>
      </c>
      <c r="Q235" s="552"/>
      <c r="S235" s="730"/>
      <c r="T235" s="187"/>
      <c r="U235" s="107"/>
      <c r="V235" s="125"/>
      <c r="W235" s="125"/>
      <c r="X235" s="125"/>
      <c r="Y235" s="717"/>
      <c r="Z235" s="647"/>
      <c r="AA235" s="115"/>
      <c r="AB235" s="405"/>
      <c r="AC235" s="405"/>
      <c r="AD235" s="405"/>
      <c r="AE235" s="40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</row>
    <row r="236" spans="2:59" ht="13.5" customHeight="1" thickBot="1">
      <c r="B236" s="1109" t="s">
        <v>9</v>
      </c>
      <c r="C236" s="200" t="s">
        <v>426</v>
      </c>
      <c r="D236" s="388">
        <v>20</v>
      </c>
      <c r="E236" s="360">
        <v>1.1299999999999999</v>
      </c>
      <c r="F236" s="362">
        <v>0.3</v>
      </c>
      <c r="G236" s="362">
        <v>8.3729999999999993</v>
      </c>
      <c r="H236" s="925">
        <v>40.712000000000003</v>
      </c>
      <c r="I236" s="361">
        <v>0</v>
      </c>
      <c r="J236" s="361">
        <v>0.04</v>
      </c>
      <c r="K236" s="361">
        <v>0.04</v>
      </c>
      <c r="L236" s="1016">
        <v>0</v>
      </c>
      <c r="M236" s="2260">
        <v>6.6</v>
      </c>
      <c r="N236" s="1042">
        <v>46.8</v>
      </c>
      <c r="O236" s="361">
        <v>1.32</v>
      </c>
      <c r="P236" s="1042">
        <v>8.8000000000000005E-3</v>
      </c>
      <c r="Q236" s="552"/>
      <c r="R236" s="577"/>
      <c r="S236" s="660"/>
      <c r="T236" s="110"/>
      <c r="U236" s="105"/>
      <c r="V236" s="162"/>
      <c r="W236" s="162"/>
      <c r="X236" s="162"/>
      <c r="Y236" s="190"/>
      <c r="Z236" s="647"/>
      <c r="AA236" s="115"/>
      <c r="AB236" s="130"/>
      <c r="AC236" s="130"/>
      <c r="AD236" s="130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</row>
    <row r="237" spans="2:59" ht="16.5" customHeight="1">
      <c r="B237" s="485" t="s">
        <v>211</v>
      </c>
      <c r="D237" s="183">
        <f t="shared" ref="D237:P237" si="36">SUM(D231:D236)</f>
        <v>520</v>
      </c>
      <c r="E237" s="486">
        <f t="shared" si="36"/>
        <v>14.074999999999999</v>
      </c>
      <c r="F237" s="927">
        <f t="shared" si="36"/>
        <v>21.732000000000003</v>
      </c>
      <c r="G237" s="488">
        <f t="shared" si="36"/>
        <v>82.722000000000008</v>
      </c>
      <c r="H237" s="1831">
        <f t="shared" si="36"/>
        <v>583.47900000000004</v>
      </c>
      <c r="I237" s="252">
        <f t="shared" si="36"/>
        <v>14.43</v>
      </c>
      <c r="J237" s="252">
        <f t="shared" si="36"/>
        <v>0.17</v>
      </c>
      <c r="K237" s="252">
        <f t="shared" si="36"/>
        <v>9.0200000000000002E-2</v>
      </c>
      <c r="L237" s="252">
        <f t="shared" si="36"/>
        <v>294.39999999999998</v>
      </c>
      <c r="M237" s="252">
        <f t="shared" si="36"/>
        <v>84.728999999999999</v>
      </c>
      <c r="N237" s="932">
        <f t="shared" si="36"/>
        <v>121.0617</v>
      </c>
      <c r="O237" s="252">
        <f t="shared" si="36"/>
        <v>24.944099999999999</v>
      </c>
      <c r="P237" s="739">
        <f t="shared" si="36"/>
        <v>1.5492999999999999</v>
      </c>
      <c r="Q237" s="1101"/>
      <c r="R237" s="115"/>
      <c r="S237" s="130"/>
      <c r="T237" s="122"/>
      <c r="U237" s="115"/>
      <c r="V237" s="130"/>
      <c r="W237" s="130"/>
      <c r="X237" s="130"/>
      <c r="Y237" s="130"/>
      <c r="Z237" s="130"/>
      <c r="AA237" s="115"/>
      <c r="AB237" s="125"/>
      <c r="AC237" s="125"/>
      <c r="AD237" s="125"/>
      <c r="AE237" s="189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</row>
    <row r="238" spans="2:59" ht="15" customHeight="1">
      <c r="B238" s="1007"/>
      <c r="C238" s="1008" t="s">
        <v>11</v>
      </c>
      <c r="D238" s="1588">
        <v>0.25</v>
      </c>
      <c r="E238" s="892">
        <v>19.25</v>
      </c>
      <c r="F238" s="893">
        <v>19.75</v>
      </c>
      <c r="G238" s="894">
        <v>83.75</v>
      </c>
      <c r="H238" s="1165">
        <v>587.5</v>
      </c>
      <c r="I238" s="836">
        <v>15</v>
      </c>
      <c r="J238" s="836">
        <v>0.3</v>
      </c>
      <c r="K238" s="837">
        <v>0.35</v>
      </c>
      <c r="L238" s="943">
        <v>175</v>
      </c>
      <c r="M238" s="1915">
        <v>275</v>
      </c>
      <c r="N238" s="1139">
        <v>275</v>
      </c>
      <c r="O238" s="943">
        <v>62.5</v>
      </c>
      <c r="P238" s="1142">
        <v>3</v>
      </c>
      <c r="Q238" s="1101"/>
      <c r="R238" s="124"/>
      <c r="S238" s="646"/>
      <c r="T238" s="110"/>
      <c r="U238" s="107"/>
      <c r="V238" s="162"/>
      <c r="W238" s="189"/>
      <c r="X238" s="189"/>
      <c r="Y238" s="190"/>
      <c r="Z238" s="1117"/>
      <c r="AA238" s="115"/>
      <c r="AB238" s="125"/>
      <c r="AC238" s="125"/>
      <c r="AD238" s="125"/>
      <c r="AE238" s="189"/>
      <c r="AF238" s="115"/>
      <c r="AG238" s="209"/>
      <c r="AH238" s="209"/>
      <c r="AI238" s="209"/>
      <c r="AJ238" s="196"/>
      <c r="AK238" s="609"/>
      <c r="AL238" s="209"/>
      <c r="AM238" s="196"/>
      <c r="AN238" s="196"/>
      <c r="AO238" s="209"/>
      <c r="AP238" s="610"/>
      <c r="AQ238" s="209"/>
      <c r="AR238" s="209"/>
      <c r="AS238" s="115"/>
      <c r="AT238" s="13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</row>
    <row r="239" spans="2:59" ht="15" customHeight="1" thickBot="1">
      <c r="B239" s="246"/>
      <c r="C239" s="1003" t="s">
        <v>475</v>
      </c>
      <c r="D239" s="1050"/>
      <c r="E239" s="1027">
        <f t="shared" ref="E239:P239" si="37">(E237*100/E339)-25</f>
        <v>-6.720779220779221</v>
      </c>
      <c r="F239" s="1028">
        <f t="shared" si="37"/>
        <v>2.5088607594936754</v>
      </c>
      <c r="G239" s="1028">
        <f t="shared" si="37"/>
        <v>-0.30686567164178769</v>
      </c>
      <c r="H239" s="1028">
        <f t="shared" si="37"/>
        <v>-0.17110638297872427</v>
      </c>
      <c r="I239" s="1028">
        <f t="shared" si="37"/>
        <v>-0.94999999999999929</v>
      </c>
      <c r="J239" s="1028">
        <f t="shared" si="37"/>
        <v>-10.833333333333332</v>
      </c>
      <c r="K239" s="1028">
        <f t="shared" si="37"/>
        <v>-18.557142857142857</v>
      </c>
      <c r="L239" s="1028">
        <f t="shared" si="37"/>
        <v>17.05714285714285</v>
      </c>
      <c r="M239" s="1028">
        <f t="shared" si="37"/>
        <v>-17.297363636363634</v>
      </c>
      <c r="N239" s="1028">
        <f t="shared" si="37"/>
        <v>-13.994390909090908</v>
      </c>
      <c r="O239" s="1028">
        <f t="shared" si="37"/>
        <v>-15.022360000000001</v>
      </c>
      <c r="P239" s="1041">
        <f t="shared" si="37"/>
        <v>-12.089166666666669</v>
      </c>
      <c r="Q239" s="1101"/>
      <c r="R239" s="115"/>
      <c r="S239" s="730"/>
      <c r="T239" s="110"/>
      <c r="U239" s="107"/>
      <c r="V239" s="125"/>
      <c r="W239" s="125"/>
      <c r="X239" s="367"/>
      <c r="Y239" s="190"/>
      <c r="Z239" s="647"/>
      <c r="AA239" s="115"/>
      <c r="AB239" s="125"/>
      <c r="AC239" s="125"/>
      <c r="AD239" s="125"/>
      <c r="AE239" s="189"/>
      <c r="AF239" s="115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</row>
    <row r="240" spans="2:59" ht="15.75">
      <c r="B240" s="1965"/>
      <c r="C240" s="1964" t="s">
        <v>123</v>
      </c>
      <c r="D240" s="61"/>
      <c r="E240" s="949"/>
      <c r="F240" s="950"/>
      <c r="G240" s="950"/>
      <c r="H240" s="950"/>
      <c r="I240" s="950"/>
      <c r="J240" s="950"/>
      <c r="K240" s="950"/>
      <c r="L240" s="950"/>
      <c r="M240" s="950"/>
      <c r="N240" s="950"/>
      <c r="O240" s="950"/>
      <c r="P240" s="1103"/>
      <c r="Q240" s="1096"/>
      <c r="R240" s="124"/>
      <c r="S240" s="646"/>
      <c r="T240" s="110"/>
      <c r="U240" s="107"/>
      <c r="V240" s="125"/>
      <c r="W240" s="125"/>
      <c r="X240" s="125"/>
      <c r="Y240" s="190"/>
      <c r="Z240" s="647"/>
      <c r="AA240" s="115"/>
      <c r="AB240" s="125"/>
      <c r="AC240" s="239"/>
      <c r="AD240" s="125"/>
      <c r="AE240" s="189"/>
      <c r="AF240" s="115"/>
      <c r="AG240" s="115"/>
      <c r="AH240" s="115"/>
      <c r="AI240" s="115"/>
      <c r="AJ240" s="196"/>
      <c r="AK240" s="196"/>
      <c r="AL240" s="115"/>
      <c r="AM240" s="196"/>
      <c r="AN240" s="196"/>
      <c r="AO240" s="115"/>
      <c r="AP240" s="110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</row>
    <row r="241" spans="2:59" ht="15.75">
      <c r="B241" s="1668" t="s">
        <v>686</v>
      </c>
      <c r="C241" s="268" t="s">
        <v>370</v>
      </c>
      <c r="D241" s="271">
        <v>60</v>
      </c>
      <c r="E241" s="232">
        <v>0.84</v>
      </c>
      <c r="F241" s="350">
        <v>2.2799999999999998</v>
      </c>
      <c r="G241" s="350">
        <v>3.9</v>
      </c>
      <c r="H241" s="925">
        <v>39.6</v>
      </c>
      <c r="I241" s="250">
        <v>1.3125</v>
      </c>
      <c r="J241" s="250">
        <v>0.03</v>
      </c>
      <c r="K241" s="250">
        <v>0.04</v>
      </c>
      <c r="L241" s="250">
        <v>79.260000000000005</v>
      </c>
      <c r="M241" s="250">
        <v>16.350000000000001</v>
      </c>
      <c r="N241" s="250">
        <v>32.25</v>
      </c>
      <c r="O241" s="250">
        <v>21.75</v>
      </c>
      <c r="P241" s="1102">
        <v>0.4</v>
      </c>
      <c r="Q241" s="1082"/>
      <c r="R241" s="859"/>
      <c r="S241" s="646"/>
      <c r="T241" s="110"/>
      <c r="U241" s="107"/>
      <c r="V241" s="125"/>
      <c r="W241" s="125"/>
      <c r="X241" s="125"/>
      <c r="Y241" s="190"/>
      <c r="Z241" s="647"/>
      <c r="AA241" s="115"/>
      <c r="AB241" s="230"/>
      <c r="AC241" s="217"/>
      <c r="AD241" s="114"/>
      <c r="AE241" s="105"/>
      <c r="AF241" s="115"/>
      <c r="AG241" s="613"/>
      <c r="AH241" s="614"/>
      <c r="AI241" s="615"/>
      <c r="AJ241" s="616"/>
      <c r="AK241" s="617"/>
      <c r="AL241" s="617"/>
      <c r="AM241" s="617"/>
      <c r="AN241" s="617"/>
      <c r="AO241" s="617"/>
      <c r="AP241" s="617"/>
      <c r="AQ241" s="613"/>
      <c r="AR241" s="613"/>
      <c r="AS241" s="618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</row>
    <row r="242" spans="2:59">
      <c r="B242" s="2481" t="s">
        <v>891</v>
      </c>
      <c r="C242" s="249" t="s">
        <v>793</v>
      </c>
      <c r="D242" s="269">
        <v>200</v>
      </c>
      <c r="E242" s="352">
        <v>2.62</v>
      </c>
      <c r="F242" s="350">
        <v>2.79</v>
      </c>
      <c r="G242" s="350">
        <v>13.65</v>
      </c>
      <c r="H242" s="686">
        <v>90.43</v>
      </c>
      <c r="I242" s="350">
        <v>3.76</v>
      </c>
      <c r="J242" s="350">
        <v>0.06</v>
      </c>
      <c r="K242" s="350">
        <v>0.06</v>
      </c>
      <c r="L242" s="926">
        <v>111.01</v>
      </c>
      <c r="M242" s="250">
        <v>28.81</v>
      </c>
      <c r="N242" s="250">
        <v>52.1</v>
      </c>
      <c r="O242" s="250">
        <v>15.06</v>
      </c>
      <c r="P242" s="1102">
        <v>0.61</v>
      </c>
      <c r="Q242" s="552"/>
      <c r="R242" s="124"/>
      <c r="S242" s="405"/>
      <c r="T242" s="115"/>
      <c r="U242" s="187"/>
      <c r="V242" s="626"/>
      <c r="W242" s="1162"/>
      <c r="X242" s="1163"/>
      <c r="Y242" s="1164"/>
      <c r="Z242" s="225"/>
      <c r="AA242" s="115"/>
      <c r="AB242" s="130"/>
      <c r="AC242" s="130"/>
      <c r="AD242" s="130"/>
      <c r="AE242" s="115"/>
      <c r="AF242" s="115"/>
      <c r="AG242" s="220"/>
      <c r="AH242" s="220"/>
      <c r="AI242" s="220"/>
      <c r="AJ242" s="619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</row>
    <row r="243" spans="2:59">
      <c r="B243" s="1106" t="s">
        <v>615</v>
      </c>
      <c r="C243" s="374" t="s">
        <v>612</v>
      </c>
      <c r="D243" s="269">
        <v>90</v>
      </c>
      <c r="E243" s="232">
        <v>15.14</v>
      </c>
      <c r="F243" s="350">
        <v>13.195</v>
      </c>
      <c r="G243" s="363">
        <v>11.68</v>
      </c>
      <c r="H243" s="935">
        <v>226.035</v>
      </c>
      <c r="I243" s="350">
        <v>0</v>
      </c>
      <c r="J243" s="350">
        <v>0.126</v>
      </c>
      <c r="K243" s="363">
        <v>0.15</v>
      </c>
      <c r="L243" s="925">
        <v>42.3</v>
      </c>
      <c r="M243" s="250">
        <v>45</v>
      </c>
      <c r="N243" s="250">
        <v>153</v>
      </c>
      <c r="O243" s="250">
        <v>20.7</v>
      </c>
      <c r="P243" s="1102">
        <v>2.4</v>
      </c>
      <c r="Q243" s="552"/>
      <c r="R243" s="128"/>
      <c r="S243" s="130"/>
      <c r="T243" s="399"/>
      <c r="U243" s="1906"/>
      <c r="V243" s="855"/>
      <c r="W243" s="855"/>
      <c r="X243" s="855"/>
      <c r="Y243" s="855"/>
      <c r="Z243" s="1907"/>
      <c r="AA243" s="115"/>
      <c r="AB243" s="239"/>
      <c r="AC243" s="125"/>
      <c r="AD243" s="125"/>
      <c r="AE243" s="189"/>
      <c r="AF243" s="115"/>
      <c r="AG243" s="125"/>
      <c r="AH243" s="125"/>
      <c r="AI243" s="125"/>
      <c r="AJ243" s="190"/>
      <c r="AK243" s="125"/>
      <c r="AL243" s="125"/>
      <c r="AM243" s="125"/>
      <c r="AN243" s="125"/>
      <c r="AO243" s="125"/>
      <c r="AP243" s="125"/>
      <c r="AQ243" s="125"/>
      <c r="AR243" s="125"/>
      <c r="AS243" s="189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</row>
    <row r="244" spans="2:59">
      <c r="B244" s="1106" t="s">
        <v>794</v>
      </c>
      <c r="C244" s="1698" t="s">
        <v>673</v>
      </c>
      <c r="D244" s="269">
        <v>150</v>
      </c>
      <c r="E244" s="232">
        <v>3.27</v>
      </c>
      <c r="F244" s="350">
        <v>5.78</v>
      </c>
      <c r="G244" s="363">
        <v>23</v>
      </c>
      <c r="H244" s="2471">
        <v>148.62</v>
      </c>
      <c r="I244" s="350">
        <v>8.51</v>
      </c>
      <c r="J244" s="350">
        <v>0.14000000000000001</v>
      </c>
      <c r="K244" s="350">
        <v>0.15</v>
      </c>
      <c r="L244" s="926">
        <v>33</v>
      </c>
      <c r="M244" s="250">
        <v>62.7</v>
      </c>
      <c r="N244" s="250">
        <v>92.7</v>
      </c>
      <c r="O244" s="350">
        <v>2.6</v>
      </c>
      <c r="P244" s="1102">
        <v>0.33</v>
      </c>
      <c r="Q244" s="552"/>
      <c r="R244" s="115"/>
      <c r="S244" s="130"/>
      <c r="T244" s="225"/>
      <c r="U244" s="125"/>
      <c r="V244" s="604"/>
      <c r="W244" s="604"/>
      <c r="X244" s="604"/>
      <c r="Y244" s="604"/>
      <c r="Z244" s="130"/>
      <c r="AA244" s="115"/>
      <c r="AB244" s="239"/>
      <c r="AC244" s="239"/>
      <c r="AD244" s="125"/>
      <c r="AE244" s="189"/>
      <c r="AF244" s="115"/>
      <c r="AG244" s="630"/>
      <c r="AH244" s="630"/>
      <c r="AI244" s="630"/>
      <c r="AJ244" s="639"/>
      <c r="AK244" s="630"/>
      <c r="AL244" s="630"/>
      <c r="AM244" s="630"/>
      <c r="AN244" s="630"/>
      <c r="AO244" s="631"/>
      <c r="AP244" s="631"/>
      <c r="AQ244" s="630"/>
      <c r="AR244" s="630"/>
      <c r="AS244" s="630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</row>
    <row r="245" spans="2:59">
      <c r="B245" s="1107" t="s">
        <v>503</v>
      </c>
      <c r="C245" s="249" t="s">
        <v>122</v>
      </c>
      <c r="D245" s="269">
        <v>200</v>
      </c>
      <c r="E245" s="360">
        <v>1</v>
      </c>
      <c r="F245" s="362">
        <v>0.2</v>
      </c>
      <c r="G245" s="362">
        <v>20.2</v>
      </c>
      <c r="H245" s="1711">
        <v>86</v>
      </c>
      <c r="I245" s="350">
        <v>4</v>
      </c>
      <c r="J245" s="350">
        <v>0.02</v>
      </c>
      <c r="K245" s="350">
        <v>0.02</v>
      </c>
      <c r="L245" s="698">
        <v>0</v>
      </c>
      <c r="M245" s="356">
        <v>14</v>
      </c>
      <c r="N245" s="250">
        <v>14</v>
      </c>
      <c r="O245" s="350">
        <v>8</v>
      </c>
      <c r="P245" s="250">
        <v>0.28000000000000003</v>
      </c>
      <c r="Q245" s="552"/>
      <c r="R245" s="115"/>
      <c r="S245" s="130"/>
      <c r="T245" s="187"/>
      <c r="U245" s="115"/>
      <c r="V245" s="130"/>
      <c r="W245" s="130"/>
      <c r="X245" s="130"/>
      <c r="Y245" s="130"/>
      <c r="Z245" s="130"/>
      <c r="AA245" s="115"/>
      <c r="AB245" s="162"/>
      <c r="AC245" s="189"/>
      <c r="AD245" s="189"/>
      <c r="AE245" s="189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</row>
    <row r="246" spans="2:59">
      <c r="B246" s="1105" t="s">
        <v>9</v>
      </c>
      <c r="C246" s="249" t="s">
        <v>10</v>
      </c>
      <c r="D246" s="269">
        <v>50</v>
      </c>
      <c r="E246" s="1904">
        <v>1.925</v>
      </c>
      <c r="F246" s="359">
        <v>0.68799999999999994</v>
      </c>
      <c r="G246" s="350">
        <v>27.1</v>
      </c>
      <c r="H246" s="925">
        <v>122.292</v>
      </c>
      <c r="I246" s="250">
        <v>0</v>
      </c>
      <c r="J246" s="1063">
        <v>0.06</v>
      </c>
      <c r="K246" s="763">
        <v>0.02</v>
      </c>
      <c r="L246" s="925">
        <v>0</v>
      </c>
      <c r="M246" s="356">
        <v>10</v>
      </c>
      <c r="N246" s="250">
        <v>32.5</v>
      </c>
      <c r="O246" s="250">
        <v>7</v>
      </c>
      <c r="P246" s="250">
        <v>5.5E-2</v>
      </c>
      <c r="Q246" s="552"/>
      <c r="R246" s="134"/>
      <c r="S246" s="750"/>
      <c r="T246" s="110"/>
      <c r="U246" s="107"/>
      <c r="V246" s="125"/>
      <c r="W246" s="125"/>
      <c r="X246" s="125"/>
      <c r="Y246" s="190"/>
      <c r="Z246" s="647"/>
      <c r="AA246" s="115"/>
      <c r="AB246" s="189"/>
      <c r="AC246" s="189"/>
      <c r="AD246" s="189"/>
      <c r="AE246" s="189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610"/>
      <c r="AQ246" s="115"/>
      <c r="AR246" s="610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</row>
    <row r="247" spans="2:59">
      <c r="B247" s="1947" t="s">
        <v>9</v>
      </c>
      <c r="C247" s="249" t="s">
        <v>426</v>
      </c>
      <c r="D247" s="271">
        <v>30</v>
      </c>
      <c r="E247" s="2031">
        <v>1.6950000000000001</v>
      </c>
      <c r="F247" s="362">
        <v>0.45</v>
      </c>
      <c r="G247" s="362">
        <v>12.56</v>
      </c>
      <c r="H247" s="925">
        <v>61.07</v>
      </c>
      <c r="I247" s="250">
        <v>0</v>
      </c>
      <c r="J247" s="250">
        <v>0.08</v>
      </c>
      <c r="K247" s="250">
        <v>0.08</v>
      </c>
      <c r="L247" s="698">
        <v>0</v>
      </c>
      <c r="M247" s="356">
        <v>9.9</v>
      </c>
      <c r="N247" s="250">
        <v>70.2</v>
      </c>
      <c r="O247" s="250">
        <v>1.98</v>
      </c>
      <c r="P247" s="250">
        <v>1.32E-2</v>
      </c>
      <c r="Q247" s="888"/>
      <c r="R247" s="128"/>
      <c r="AE247" s="189"/>
      <c r="AF247" s="115"/>
      <c r="AG247" s="115"/>
      <c r="AH247" s="115"/>
      <c r="AI247" s="115"/>
      <c r="AJ247" s="641"/>
      <c r="AK247" s="115"/>
      <c r="AL247" s="115"/>
      <c r="AM247" s="115"/>
      <c r="AN247" s="115"/>
      <c r="AO247" s="115"/>
      <c r="AP247" s="115"/>
      <c r="AQ247" s="115"/>
      <c r="AR247" s="610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</row>
    <row r="248" spans="2:59" ht="15.75" thickBot="1">
      <c r="B248" s="1106" t="s">
        <v>619</v>
      </c>
      <c r="C248" s="1942" t="s">
        <v>610</v>
      </c>
      <c r="D248" s="388">
        <v>120</v>
      </c>
      <c r="E248" s="507">
        <v>0.48</v>
      </c>
      <c r="F248" s="508">
        <v>0.48</v>
      </c>
      <c r="G248" s="509">
        <v>11.76</v>
      </c>
      <c r="H248" s="925">
        <v>53.28</v>
      </c>
      <c r="I248" s="362">
        <v>12</v>
      </c>
      <c r="J248" s="1098">
        <v>3.5999999999999997E-2</v>
      </c>
      <c r="K248" s="1099">
        <v>2.4E-2</v>
      </c>
      <c r="L248" s="1016">
        <v>0</v>
      </c>
      <c r="M248" s="1834">
        <v>19.2</v>
      </c>
      <c r="N248" s="347">
        <v>13.2</v>
      </c>
      <c r="O248" s="2207">
        <v>10.8</v>
      </c>
      <c r="P248" s="347">
        <v>2.64</v>
      </c>
      <c r="Q248" s="551"/>
      <c r="R248" s="134"/>
      <c r="S248" s="730"/>
      <c r="T248" s="122"/>
      <c r="U248" s="107"/>
      <c r="V248" s="125"/>
      <c r="W248" s="125"/>
      <c r="X248" s="604"/>
      <c r="Y248" s="190"/>
      <c r="Z248" s="1117"/>
      <c r="AA248" s="115"/>
      <c r="AB248" s="717"/>
      <c r="AC248" s="189"/>
      <c r="AD248" s="167"/>
      <c r="AE248" s="167"/>
      <c r="AF248" s="167"/>
      <c r="AG248" s="167"/>
      <c r="AH248" s="167"/>
      <c r="AI248" s="167"/>
      <c r="AJ248" s="167"/>
      <c r="AK248" s="548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</row>
    <row r="249" spans="2:59" ht="15.75">
      <c r="B249" s="1608" t="s">
        <v>197</v>
      </c>
      <c r="C249" s="1609"/>
      <c r="D249" s="179">
        <f>SUM(D241:D248)</f>
        <v>900</v>
      </c>
      <c r="E249" s="157">
        <f t="shared" ref="E249:P249" si="38">SUM(E241:E248)</f>
        <v>26.970000000000002</v>
      </c>
      <c r="F249" s="948">
        <f t="shared" si="38"/>
        <v>25.863</v>
      </c>
      <c r="G249" s="948">
        <f t="shared" si="38"/>
        <v>123.85000000000001</v>
      </c>
      <c r="H249" s="252">
        <f t="shared" si="38"/>
        <v>827.327</v>
      </c>
      <c r="I249" s="252">
        <f t="shared" si="38"/>
        <v>29.5825</v>
      </c>
      <c r="J249" s="252">
        <f t="shared" si="38"/>
        <v>0.55200000000000005</v>
      </c>
      <c r="K249" s="252">
        <f t="shared" si="38"/>
        <v>0.54400000000000004</v>
      </c>
      <c r="L249" s="252">
        <f t="shared" si="38"/>
        <v>265.57</v>
      </c>
      <c r="M249" s="932">
        <f t="shared" si="38"/>
        <v>205.96</v>
      </c>
      <c r="N249" s="932">
        <f t="shared" si="38"/>
        <v>459.95</v>
      </c>
      <c r="O249" s="252">
        <f t="shared" si="38"/>
        <v>87.890000000000015</v>
      </c>
      <c r="P249" s="739">
        <f t="shared" si="38"/>
        <v>6.7282000000000011</v>
      </c>
      <c r="Q249" s="2531"/>
      <c r="R249" s="134"/>
      <c r="S249" s="730"/>
      <c r="T249" s="1896"/>
      <c r="U249" s="107"/>
      <c r="V249" s="125"/>
      <c r="W249" s="125"/>
      <c r="X249" s="604"/>
      <c r="Y249" s="106"/>
      <c r="Z249" s="1117"/>
      <c r="AA249" s="115"/>
      <c r="AB249" s="125"/>
      <c r="AC249" s="125"/>
      <c r="AD249" s="125"/>
      <c r="AE249" s="189"/>
      <c r="AF249" s="115"/>
      <c r="AG249" s="129"/>
      <c r="AH249" s="110"/>
      <c r="AI249" s="123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</row>
    <row r="250" spans="2:59" ht="15.75">
      <c r="B250" s="182"/>
      <c r="C250" s="1966" t="s">
        <v>11</v>
      </c>
      <c r="D250" s="1588">
        <v>0.35</v>
      </c>
      <c r="E250" s="892">
        <v>26.95</v>
      </c>
      <c r="F250" s="893">
        <v>27.65</v>
      </c>
      <c r="G250" s="894">
        <v>117.25</v>
      </c>
      <c r="H250" s="1165">
        <v>822.5</v>
      </c>
      <c r="I250" s="836">
        <v>21</v>
      </c>
      <c r="J250" s="836">
        <v>0.42</v>
      </c>
      <c r="K250" s="837">
        <v>0.49</v>
      </c>
      <c r="L250" s="943">
        <v>245</v>
      </c>
      <c r="M250" s="1915">
        <v>385</v>
      </c>
      <c r="N250" s="1139">
        <v>385</v>
      </c>
      <c r="O250" s="943">
        <v>87.5</v>
      </c>
      <c r="P250" s="1142">
        <v>4.2</v>
      </c>
      <c r="Q250" s="1101"/>
      <c r="R250" s="124"/>
      <c r="S250" s="646"/>
      <c r="T250" s="110"/>
      <c r="U250" s="107"/>
      <c r="V250" s="125"/>
      <c r="W250" s="125"/>
      <c r="X250" s="125"/>
      <c r="Y250" s="106"/>
      <c r="Z250" s="1117"/>
      <c r="AA250" s="115"/>
      <c r="AB250" s="230"/>
      <c r="AC250" s="114"/>
      <c r="AD250" s="114"/>
      <c r="AE250" s="113"/>
      <c r="AF250" s="115"/>
      <c r="AG250" s="129"/>
      <c r="AH250" s="115"/>
      <c r="AI250" s="123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</row>
    <row r="251" spans="2:59" ht="15.75" thickBot="1">
      <c r="B251" s="246"/>
      <c r="C251" s="1003" t="s">
        <v>475</v>
      </c>
      <c r="D251" s="1050"/>
      <c r="E251" s="1027">
        <f t="shared" ref="E251:P251" si="39">(E249*100/E339)-35</f>
        <v>2.5974025974029757E-2</v>
      </c>
      <c r="F251" s="1028">
        <f t="shared" si="39"/>
        <v>-2.2620253164556914</v>
      </c>
      <c r="G251" s="1028">
        <f t="shared" si="39"/>
        <v>1.9701492537313428</v>
      </c>
      <c r="H251" s="1028">
        <f t="shared" si="39"/>
        <v>0.20540425531914508</v>
      </c>
      <c r="I251" s="1028">
        <f t="shared" si="39"/>
        <v>14.304166666666667</v>
      </c>
      <c r="J251" s="1028">
        <f t="shared" si="39"/>
        <v>11.000000000000007</v>
      </c>
      <c r="K251" s="1028">
        <f t="shared" si="39"/>
        <v>3.8571428571428612</v>
      </c>
      <c r="L251" s="1028">
        <f t="shared" si="39"/>
        <v>2.9385714285714286</v>
      </c>
      <c r="M251" s="1028">
        <f t="shared" si="39"/>
        <v>-16.276363636363637</v>
      </c>
      <c r="N251" s="1028">
        <f t="shared" si="39"/>
        <v>6.8136363636363626</v>
      </c>
      <c r="O251" s="1028">
        <f t="shared" si="39"/>
        <v>0.15600000000000591</v>
      </c>
      <c r="P251" s="1041">
        <f t="shared" si="39"/>
        <v>21.068333333333349</v>
      </c>
      <c r="Q251" s="80"/>
      <c r="R251" s="124"/>
      <c r="S251" s="646"/>
      <c r="T251" s="110"/>
      <c r="U251" s="107"/>
      <c r="V251" s="367"/>
      <c r="W251" s="367"/>
      <c r="X251" s="125"/>
      <c r="Y251" s="190"/>
      <c r="Z251" s="647"/>
      <c r="AA251" s="115"/>
      <c r="AB251" s="397"/>
      <c r="AC251" s="397"/>
      <c r="AD251" s="398"/>
      <c r="AE251" s="398"/>
      <c r="AF251" s="115"/>
      <c r="AG251" s="115"/>
      <c r="AH251" s="187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</row>
    <row r="252" spans="2:59">
      <c r="B252" s="901"/>
      <c r="C252" s="680" t="s">
        <v>245</v>
      </c>
      <c r="D252" s="61"/>
      <c r="E252" s="1664"/>
      <c r="F252" s="942"/>
      <c r="G252" s="942"/>
      <c r="H252" s="942"/>
      <c r="I252" s="942"/>
      <c r="J252" s="942"/>
      <c r="K252" s="942"/>
      <c r="L252" s="942"/>
      <c r="M252" s="942"/>
      <c r="N252" s="942"/>
      <c r="O252" s="942"/>
      <c r="P252" s="882"/>
      <c r="Q252" s="1096"/>
      <c r="R252" s="124"/>
      <c r="S252" s="646"/>
      <c r="T252" s="110"/>
      <c r="U252" s="107"/>
      <c r="V252" s="367"/>
      <c r="W252" s="125"/>
      <c r="X252" s="125"/>
      <c r="Y252" s="190"/>
      <c r="Z252" s="647"/>
      <c r="AA252" s="115"/>
      <c r="AB252" s="395"/>
      <c r="AC252" s="400"/>
      <c r="AD252" s="400"/>
      <c r="AE252" s="401"/>
      <c r="AF252" s="115"/>
      <c r="AG252" s="404"/>
      <c r="AH252" s="110"/>
      <c r="AI252" s="107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</row>
    <row r="253" spans="2:59" ht="18.75" customHeight="1">
      <c r="B253" s="1105" t="s">
        <v>524</v>
      </c>
      <c r="C253" s="249" t="s">
        <v>702</v>
      </c>
      <c r="D253" s="269">
        <v>200</v>
      </c>
      <c r="E253" s="352">
        <v>0.4</v>
      </c>
      <c r="F253" s="350">
        <v>0</v>
      </c>
      <c r="G253" s="350">
        <v>6.75</v>
      </c>
      <c r="H253" s="935">
        <v>28.6</v>
      </c>
      <c r="I253" s="350">
        <v>1.18</v>
      </c>
      <c r="J253" s="350">
        <v>0</v>
      </c>
      <c r="K253" s="350">
        <v>0.02</v>
      </c>
      <c r="L253" s="925">
        <v>0.53</v>
      </c>
      <c r="M253" s="250">
        <v>9.1999999999999993</v>
      </c>
      <c r="N253" s="250">
        <v>12.1</v>
      </c>
      <c r="O253" s="250">
        <v>6.4</v>
      </c>
      <c r="P253" s="1078">
        <v>1.1000000000000001</v>
      </c>
      <c r="Q253" s="552"/>
      <c r="R253" s="115"/>
      <c r="S253" s="730"/>
      <c r="T253" s="110"/>
      <c r="U253" s="107"/>
      <c r="V253" s="125"/>
      <c r="W253" s="367"/>
      <c r="X253" s="125"/>
      <c r="Y253" s="190"/>
      <c r="Z253" s="659"/>
      <c r="AA253" s="115"/>
      <c r="AB253" s="130"/>
      <c r="AC253" s="130"/>
      <c r="AD253" s="130"/>
      <c r="AE253" s="115"/>
      <c r="AF253" s="115"/>
      <c r="AG253" s="115"/>
      <c r="AH253" s="122"/>
      <c r="AI253" s="169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</row>
    <row r="254" spans="2:59">
      <c r="B254" s="1947" t="s">
        <v>795</v>
      </c>
      <c r="C254" s="260" t="s">
        <v>734</v>
      </c>
      <c r="D254" s="271">
        <v>90</v>
      </c>
      <c r="E254" s="411">
        <v>0.63</v>
      </c>
      <c r="F254" s="362">
        <v>2.9609999999999999</v>
      </c>
      <c r="G254" s="1835">
        <v>7.65</v>
      </c>
      <c r="H254" s="935">
        <v>102.77</v>
      </c>
      <c r="I254" s="350">
        <v>0.81</v>
      </c>
      <c r="J254" s="350">
        <v>6.3E-2</v>
      </c>
      <c r="K254" s="363">
        <v>0.1</v>
      </c>
      <c r="L254" s="698">
        <v>29.61</v>
      </c>
      <c r="M254" s="250">
        <v>29.52</v>
      </c>
      <c r="N254" s="250">
        <v>124.83</v>
      </c>
      <c r="O254" s="1083">
        <v>17.37</v>
      </c>
      <c r="P254" s="1078">
        <v>0.78</v>
      </c>
      <c r="Q254" s="552"/>
      <c r="R254" s="222"/>
      <c r="S254" s="405"/>
      <c r="T254" s="396"/>
      <c r="U254" s="776"/>
      <c r="V254" s="626"/>
      <c r="W254" s="1162"/>
      <c r="X254" s="1164"/>
      <c r="Y254" s="1164"/>
      <c r="Z254" s="225"/>
      <c r="AA254" s="115"/>
      <c r="AB254" s="130"/>
      <c r="AC254" s="130"/>
      <c r="AD254" s="130"/>
      <c r="AE254" s="115"/>
      <c r="AF254" s="115"/>
      <c r="AG254" s="134"/>
      <c r="AH254" s="122"/>
      <c r="AI254" s="366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</row>
    <row r="255" spans="2:59">
      <c r="B255" s="1105" t="s">
        <v>9</v>
      </c>
      <c r="C255" s="1646" t="s">
        <v>835</v>
      </c>
      <c r="D255" s="269">
        <v>15</v>
      </c>
      <c r="E255" s="1833">
        <v>0.85499999999999998</v>
      </c>
      <c r="F255" s="359">
        <v>2.4670000000000001</v>
      </c>
      <c r="G255" s="359">
        <v>8.16</v>
      </c>
      <c r="H255" s="935">
        <v>58.262999999999998</v>
      </c>
      <c r="I255" s="1669">
        <v>0</v>
      </c>
      <c r="J255" s="763">
        <v>1.4999999999999999E-2</v>
      </c>
      <c r="K255" s="763">
        <v>0.01</v>
      </c>
      <c r="L255" s="925">
        <v>1.5</v>
      </c>
      <c r="M255" s="1669">
        <v>4.3499999999999996</v>
      </c>
      <c r="N255" s="1669">
        <v>0</v>
      </c>
      <c r="O255" s="1669">
        <v>0.3</v>
      </c>
      <c r="P255" s="763">
        <v>3.15E-2</v>
      </c>
      <c r="Q255" s="1091"/>
      <c r="R255" s="115"/>
      <c r="S255" s="130"/>
      <c r="T255" s="399"/>
      <c r="U255" s="1906"/>
      <c r="V255" s="855"/>
      <c r="W255" s="855"/>
      <c r="X255" s="855"/>
      <c r="Y255" s="855"/>
      <c r="Z255" s="1911"/>
      <c r="AA255" s="115"/>
      <c r="AB255" s="115"/>
      <c r="AC255" s="115"/>
      <c r="AD255" s="115"/>
      <c r="AE255" s="124"/>
      <c r="AF255" s="115"/>
      <c r="AG255" s="126"/>
      <c r="AH255" s="110"/>
      <c r="AI255" s="107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</row>
    <row r="256" spans="2:59" ht="14.25" customHeight="1" thickBot="1">
      <c r="B256" s="1109" t="s">
        <v>9</v>
      </c>
      <c r="C256" s="200" t="s">
        <v>426</v>
      </c>
      <c r="D256" s="388">
        <v>20</v>
      </c>
      <c r="E256" s="1641">
        <v>1.1299999999999999</v>
      </c>
      <c r="F256" s="362">
        <v>0.3</v>
      </c>
      <c r="G256" s="362">
        <v>8.3729999999999993</v>
      </c>
      <c r="H256" s="925">
        <v>40.712000000000003</v>
      </c>
      <c r="I256" s="361">
        <v>0</v>
      </c>
      <c r="J256" s="361">
        <v>0.05</v>
      </c>
      <c r="K256" s="361">
        <v>0.05</v>
      </c>
      <c r="L256" s="1016">
        <v>0</v>
      </c>
      <c r="M256" s="2260">
        <v>6.6</v>
      </c>
      <c r="N256" s="1042">
        <v>46.8</v>
      </c>
      <c r="O256" s="361">
        <v>1.32</v>
      </c>
      <c r="P256" s="1042">
        <v>8.8000000000000005E-3</v>
      </c>
      <c r="Q256" s="552"/>
      <c r="R256" s="115"/>
      <c r="S256" s="130"/>
      <c r="T256" s="225"/>
      <c r="U256" s="125"/>
      <c r="V256" s="604"/>
      <c r="W256" s="604"/>
      <c r="X256" s="604"/>
      <c r="Y256" s="604"/>
      <c r="Z256" s="130"/>
      <c r="AA256" s="115"/>
      <c r="AB256" s="135"/>
      <c r="AC256" s="135"/>
      <c r="AD256" s="135"/>
      <c r="AE256" s="135"/>
      <c r="AF256" s="115"/>
      <c r="AG256" s="124"/>
      <c r="AH256" s="110"/>
      <c r="AI256" s="107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</row>
    <row r="257" spans="1:59" ht="13.5" customHeight="1">
      <c r="B257" s="485" t="s">
        <v>256</v>
      </c>
      <c r="C257" s="733"/>
      <c r="D257" s="1969">
        <f>SUM(D253:D256)</f>
        <v>325</v>
      </c>
      <c r="E257" s="157">
        <f t="shared" ref="E257:P257" si="40">SUM(E253:E256)</f>
        <v>3.0149999999999997</v>
      </c>
      <c r="F257" s="948">
        <f t="shared" si="40"/>
        <v>5.7279999999999998</v>
      </c>
      <c r="G257" s="1968">
        <f t="shared" si="40"/>
        <v>30.933</v>
      </c>
      <c r="H257" s="1970">
        <f t="shared" si="40"/>
        <v>230.34500000000003</v>
      </c>
      <c r="I257" s="948">
        <f t="shared" si="40"/>
        <v>1.99</v>
      </c>
      <c r="J257" s="252">
        <f t="shared" si="40"/>
        <v>0.128</v>
      </c>
      <c r="K257" s="948">
        <f t="shared" si="40"/>
        <v>0.18</v>
      </c>
      <c r="L257" s="948">
        <f t="shared" si="40"/>
        <v>31.64</v>
      </c>
      <c r="M257" s="252">
        <f t="shared" si="40"/>
        <v>49.67</v>
      </c>
      <c r="N257" s="932">
        <f t="shared" si="40"/>
        <v>183.73000000000002</v>
      </c>
      <c r="O257" s="252">
        <f t="shared" si="40"/>
        <v>25.390000000000004</v>
      </c>
      <c r="P257" s="739">
        <f t="shared" si="40"/>
        <v>1.9203000000000001</v>
      </c>
      <c r="R257" s="134"/>
      <c r="S257" s="130"/>
      <c r="T257" s="187"/>
      <c r="U257" s="115"/>
      <c r="V257" s="130"/>
      <c r="W257" s="130"/>
      <c r="X257" s="130"/>
      <c r="Y257" s="130"/>
      <c r="Z257" s="130"/>
      <c r="AA257" s="115"/>
      <c r="AB257" s="405"/>
      <c r="AC257" s="405"/>
      <c r="AD257" s="405"/>
      <c r="AE257" s="405"/>
      <c r="AF257" s="115"/>
      <c r="AG257" s="124"/>
      <c r="AH257" s="110"/>
      <c r="AI257" s="107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</row>
    <row r="258" spans="1:59">
      <c r="B258" s="1007"/>
      <c r="C258" s="1008" t="s">
        <v>11</v>
      </c>
      <c r="D258" s="1588">
        <v>0.1</v>
      </c>
      <c r="E258" s="892">
        <v>7.7</v>
      </c>
      <c r="F258" s="893">
        <v>7.9</v>
      </c>
      <c r="G258" s="894">
        <v>33.5</v>
      </c>
      <c r="H258" s="1165">
        <v>235</v>
      </c>
      <c r="I258" s="1024">
        <v>6</v>
      </c>
      <c r="J258" s="836">
        <v>0.12</v>
      </c>
      <c r="K258" s="837">
        <v>0.14000000000000001</v>
      </c>
      <c r="L258" s="943">
        <v>70</v>
      </c>
      <c r="M258" s="1049">
        <v>110</v>
      </c>
      <c r="N258" s="1139">
        <v>110</v>
      </c>
      <c r="O258" s="943">
        <v>25</v>
      </c>
      <c r="P258" s="1142">
        <v>1.2</v>
      </c>
      <c r="Q258" s="315"/>
      <c r="R258" s="302"/>
      <c r="S258" s="646"/>
      <c r="T258" s="110"/>
      <c r="U258" s="107"/>
      <c r="V258" s="125"/>
      <c r="W258" s="125"/>
      <c r="X258" s="125"/>
      <c r="Y258" s="190"/>
      <c r="Z258" s="169"/>
      <c r="AA258" s="115"/>
      <c r="AB258" s="130"/>
      <c r="AC258" s="130"/>
      <c r="AD258" s="130"/>
      <c r="AE258" s="115"/>
      <c r="AF258" s="115"/>
      <c r="AG258" s="115"/>
      <c r="AH258" s="123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</row>
    <row r="259" spans="1:59" ht="15.75" thickBot="1">
      <c r="B259" s="246"/>
      <c r="C259" s="1003" t="s">
        <v>475</v>
      </c>
      <c r="D259" s="1050"/>
      <c r="E259" s="1027">
        <f t="shared" ref="E259:P259" si="41">(E257*100/E339)-10</f>
        <v>-6.0844155844155852</v>
      </c>
      <c r="F259" s="1028">
        <f t="shared" si="41"/>
        <v>-2.7493670886075954</v>
      </c>
      <c r="G259" s="1028">
        <f t="shared" si="41"/>
        <v>-0.76626865671641653</v>
      </c>
      <c r="H259" s="1028">
        <f t="shared" si="41"/>
        <v>-0.19808510638297783</v>
      </c>
      <c r="I259" s="1028">
        <f t="shared" si="41"/>
        <v>-6.6833333333333336</v>
      </c>
      <c r="J259" s="1028">
        <f t="shared" si="41"/>
        <v>0.66666666666666785</v>
      </c>
      <c r="K259" s="1028">
        <f t="shared" si="41"/>
        <v>2.8571428571428577</v>
      </c>
      <c r="L259" s="1028">
        <f t="shared" si="41"/>
        <v>-5.48</v>
      </c>
      <c r="M259" s="1028">
        <f t="shared" si="41"/>
        <v>-5.4845454545454544</v>
      </c>
      <c r="N259" s="1028">
        <f t="shared" si="41"/>
        <v>6.7027272727272731</v>
      </c>
      <c r="O259" s="1028">
        <f t="shared" si="41"/>
        <v>0.15600000000000236</v>
      </c>
      <c r="P259" s="1041">
        <f t="shared" si="41"/>
        <v>6.0025000000000013</v>
      </c>
      <c r="Q259" s="315"/>
      <c r="R259" s="124"/>
      <c r="S259" s="646"/>
      <c r="T259" s="122"/>
      <c r="U259" s="107"/>
      <c r="V259" s="125"/>
      <c r="W259" s="125"/>
      <c r="X259" s="367"/>
      <c r="Y259" s="190"/>
      <c r="Z259" s="647"/>
      <c r="AA259" s="115"/>
      <c r="AB259" s="239"/>
      <c r="AC259" s="125"/>
      <c r="AD259" s="125"/>
      <c r="AE259" s="189"/>
      <c r="AF259" s="115"/>
      <c r="AG259" s="134"/>
      <c r="AH259" s="187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</row>
    <row r="260" spans="1:59">
      <c r="R260" s="115"/>
      <c r="S260" s="646"/>
      <c r="T260" s="572"/>
      <c r="U260" s="107"/>
      <c r="V260" s="367"/>
      <c r="W260" s="367"/>
      <c r="X260" s="367"/>
      <c r="Y260" s="190"/>
      <c r="Z260" s="647"/>
      <c r="AA260" s="115"/>
      <c r="AB260" s="189"/>
      <c r="AC260" s="189"/>
      <c r="AD260" s="189"/>
      <c r="AE260" s="189"/>
      <c r="AF260" s="115"/>
      <c r="AG260" s="124"/>
      <c r="AH260" s="110"/>
      <c r="AI260" s="109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</row>
    <row r="261" spans="1:59" ht="15.75" thickBot="1">
      <c r="A261" s="11"/>
      <c r="Q261" s="315"/>
      <c r="R261" s="115"/>
      <c r="S261" s="646"/>
      <c r="T261" s="110"/>
      <c r="U261" s="107"/>
      <c r="V261" s="125"/>
      <c r="W261" s="125"/>
      <c r="X261" s="125"/>
      <c r="Y261" s="190"/>
      <c r="Z261" s="647"/>
      <c r="AA261" s="115"/>
      <c r="AB261" s="125"/>
      <c r="AC261" s="125"/>
      <c r="AD261" s="125"/>
      <c r="AE261" s="189"/>
      <c r="AF261" s="115"/>
      <c r="AG261" s="124"/>
      <c r="AH261" s="110"/>
      <c r="AI261" s="110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</row>
    <row r="262" spans="1:59">
      <c r="B262" s="841"/>
      <c r="C262" s="43" t="s">
        <v>315</v>
      </c>
      <c r="D262" s="44"/>
      <c r="E262" s="157">
        <f t="shared" ref="E262:P262" si="42">E237+E249</f>
        <v>41.045000000000002</v>
      </c>
      <c r="F262" s="252">
        <f t="shared" si="42"/>
        <v>47.594999999999999</v>
      </c>
      <c r="G262" s="252">
        <f t="shared" si="42"/>
        <v>206.572</v>
      </c>
      <c r="H262" s="252">
        <f t="shared" si="42"/>
        <v>1410.806</v>
      </c>
      <c r="I262" s="252">
        <f t="shared" si="42"/>
        <v>44.012500000000003</v>
      </c>
      <c r="J262" s="252">
        <f t="shared" si="42"/>
        <v>0.72200000000000009</v>
      </c>
      <c r="K262" s="252">
        <f t="shared" si="42"/>
        <v>0.6342000000000001</v>
      </c>
      <c r="L262" s="932">
        <f t="shared" si="42"/>
        <v>559.97</v>
      </c>
      <c r="M262" s="932">
        <f t="shared" si="42"/>
        <v>290.68900000000002</v>
      </c>
      <c r="N262" s="1938">
        <f t="shared" si="42"/>
        <v>581.01170000000002</v>
      </c>
      <c r="O262" s="932">
        <f t="shared" si="42"/>
        <v>112.83410000000001</v>
      </c>
      <c r="P262" s="843">
        <f t="shared" si="42"/>
        <v>8.2775000000000016</v>
      </c>
      <c r="Q262" s="315"/>
      <c r="R262" s="115"/>
      <c r="S262" s="405"/>
      <c r="T262" s="396"/>
      <c r="U262" s="228"/>
      <c r="V262" s="626"/>
      <c r="W262" s="1162"/>
      <c r="X262" s="1163"/>
      <c r="Y262" s="1164"/>
      <c r="Z262" s="225"/>
      <c r="AA262" s="115"/>
      <c r="AB262" s="125"/>
      <c r="AC262" s="125"/>
      <c r="AD262" s="125"/>
      <c r="AE262" s="189"/>
      <c r="AF262" s="115"/>
      <c r="AG262" s="124"/>
      <c r="AH262" s="110"/>
      <c r="AI262" s="107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</row>
    <row r="263" spans="1:59">
      <c r="B263" s="443"/>
      <c r="C263" s="897" t="s">
        <v>11</v>
      </c>
      <c r="D263" s="1588">
        <v>0.6</v>
      </c>
      <c r="E263" s="1141">
        <v>46.2</v>
      </c>
      <c r="F263" s="1024">
        <v>47.4</v>
      </c>
      <c r="G263" s="1023">
        <v>201</v>
      </c>
      <c r="H263" s="1023">
        <v>1410</v>
      </c>
      <c r="I263" s="1140">
        <v>36</v>
      </c>
      <c r="J263" s="836">
        <v>0.72</v>
      </c>
      <c r="K263" s="837">
        <v>0.84</v>
      </c>
      <c r="L263" s="943">
        <v>420</v>
      </c>
      <c r="M263" s="1049">
        <v>660</v>
      </c>
      <c r="N263" s="1139">
        <v>660</v>
      </c>
      <c r="O263" s="1139">
        <v>150</v>
      </c>
      <c r="P263" s="1142">
        <v>7.2</v>
      </c>
      <c r="Q263" s="315"/>
      <c r="R263" s="115"/>
      <c r="S263" s="130"/>
      <c r="T263" s="399"/>
      <c r="U263" s="1906"/>
      <c r="V263" s="855"/>
      <c r="W263" s="855"/>
      <c r="X263" s="855"/>
      <c r="Y263" s="855"/>
      <c r="Z263" s="1911"/>
      <c r="AA263" s="115"/>
      <c r="AB263" s="125"/>
      <c r="AC263" s="125"/>
      <c r="AD263" s="125"/>
      <c r="AE263" s="189"/>
      <c r="AF263" s="115"/>
      <c r="AG263" s="128"/>
      <c r="AH263" s="110"/>
      <c r="AI263" s="107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</row>
    <row r="264" spans="1:59" ht="15.75" thickBot="1">
      <c r="B264" s="246"/>
      <c r="C264" s="1003" t="s">
        <v>475</v>
      </c>
      <c r="D264" s="1050"/>
      <c r="E264" s="1027">
        <f t="shared" ref="E264:P264" si="43">(E262*100/E339)-60</f>
        <v>-6.6948051948051983</v>
      </c>
      <c r="F264" s="1028">
        <f t="shared" si="43"/>
        <v>0.24683544303797333</v>
      </c>
      <c r="G264" s="1028">
        <f t="shared" si="43"/>
        <v>1.6632835820895551</v>
      </c>
      <c r="H264" s="1028">
        <f t="shared" si="43"/>
        <v>3.4297872340431468E-2</v>
      </c>
      <c r="I264" s="1028">
        <f t="shared" si="43"/>
        <v>13.354166666666671</v>
      </c>
      <c r="J264" s="1028">
        <f t="shared" si="43"/>
        <v>0.1666666666666714</v>
      </c>
      <c r="K264" s="1028">
        <f t="shared" si="43"/>
        <v>-14.699999999999989</v>
      </c>
      <c r="L264" s="1028">
        <f t="shared" si="43"/>
        <v>19.995714285714286</v>
      </c>
      <c r="M264" s="1028">
        <f t="shared" si="43"/>
        <v>-33.573727272727268</v>
      </c>
      <c r="N264" s="1028">
        <f t="shared" si="43"/>
        <v>-7.1807545454545476</v>
      </c>
      <c r="O264" s="1028">
        <f t="shared" si="43"/>
        <v>-14.86636</v>
      </c>
      <c r="P264" s="1041">
        <f t="shared" si="43"/>
        <v>8.9791666666666714</v>
      </c>
      <c r="Q264" s="315"/>
      <c r="R264" s="115"/>
      <c r="S264" s="130"/>
      <c r="T264" s="225"/>
      <c r="U264" s="125"/>
      <c r="V264" s="604"/>
      <c r="W264" s="604"/>
      <c r="X264" s="604"/>
      <c r="Y264" s="604"/>
      <c r="Z264" s="130"/>
      <c r="AA264" s="115"/>
      <c r="AB264" s="230"/>
      <c r="AC264" s="217"/>
      <c r="AD264" s="114"/>
      <c r="AE264" s="105"/>
      <c r="AF264" s="115"/>
      <c r="AG264" s="124"/>
      <c r="AH264" s="110"/>
      <c r="AI264" s="107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</row>
    <row r="265" spans="1:59" ht="15.75" thickBot="1">
      <c r="Q265" s="315"/>
      <c r="S265" s="130"/>
      <c r="T265" s="115"/>
      <c r="U265" s="130"/>
      <c r="V265" s="130"/>
      <c r="W265" s="130"/>
      <c r="X265" s="130"/>
      <c r="Y265" s="130"/>
      <c r="Z265" s="130"/>
      <c r="AA265" s="115"/>
      <c r="AB265" s="130"/>
      <c r="AC265" s="130"/>
      <c r="AD265" s="130"/>
      <c r="AE265" s="115"/>
      <c r="AF265" s="115"/>
      <c r="AG265" s="124"/>
      <c r="AH265" s="110"/>
      <c r="AI265" s="107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</row>
    <row r="266" spans="1:59" ht="15.75">
      <c r="B266" s="841"/>
      <c r="C266" s="43" t="s">
        <v>314</v>
      </c>
      <c r="D266" s="44"/>
      <c r="E266" s="157">
        <f t="shared" ref="E266:P266" si="44">E249+E257</f>
        <v>29.985000000000003</v>
      </c>
      <c r="F266" s="252">
        <f t="shared" si="44"/>
        <v>31.591000000000001</v>
      </c>
      <c r="G266" s="252">
        <f t="shared" si="44"/>
        <v>154.78300000000002</v>
      </c>
      <c r="H266" s="252">
        <f t="shared" si="44"/>
        <v>1057.672</v>
      </c>
      <c r="I266" s="252">
        <f t="shared" si="44"/>
        <v>31.572499999999998</v>
      </c>
      <c r="J266" s="252">
        <f t="shared" si="44"/>
        <v>0.68</v>
      </c>
      <c r="K266" s="252">
        <f t="shared" si="44"/>
        <v>0.72399999999999998</v>
      </c>
      <c r="L266" s="932">
        <f t="shared" si="44"/>
        <v>297.20999999999998</v>
      </c>
      <c r="M266" s="932">
        <f t="shared" si="44"/>
        <v>255.63</v>
      </c>
      <c r="N266" s="1938">
        <f t="shared" si="44"/>
        <v>643.68000000000006</v>
      </c>
      <c r="O266" s="932">
        <f t="shared" si="44"/>
        <v>113.28000000000002</v>
      </c>
      <c r="P266" s="843">
        <f t="shared" si="44"/>
        <v>8.6485000000000021</v>
      </c>
      <c r="Q266" s="315"/>
      <c r="S266" s="130"/>
      <c r="T266" s="577"/>
      <c r="U266" s="130"/>
      <c r="V266" s="729"/>
      <c r="W266" s="729"/>
      <c r="X266" s="729"/>
      <c r="Y266" s="633"/>
      <c r="Z266" s="130"/>
      <c r="AA266" s="115"/>
      <c r="AB266" s="645"/>
      <c r="AC266" s="365"/>
      <c r="AD266" s="365"/>
      <c r="AE266" s="189"/>
      <c r="AF266" s="115"/>
      <c r="AG266" s="124"/>
      <c r="AH266" s="110"/>
      <c r="AI266" s="107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</row>
    <row r="267" spans="1:59">
      <c r="B267" s="443"/>
      <c r="C267" s="897" t="s">
        <v>11</v>
      </c>
      <c r="D267" s="1588">
        <v>0.45</v>
      </c>
      <c r="E267" s="1141">
        <v>34.65</v>
      </c>
      <c r="F267" s="1024">
        <v>35.549999999999997</v>
      </c>
      <c r="G267" s="1023">
        <v>150.75</v>
      </c>
      <c r="H267" s="1023">
        <v>1057.5</v>
      </c>
      <c r="I267" s="1140">
        <v>27</v>
      </c>
      <c r="J267" s="836">
        <v>0.54</v>
      </c>
      <c r="K267" s="837">
        <v>0.63</v>
      </c>
      <c r="L267" s="943">
        <v>315</v>
      </c>
      <c r="M267" s="1049">
        <v>495</v>
      </c>
      <c r="N267" s="1139">
        <v>495</v>
      </c>
      <c r="O267" s="1139">
        <v>112.5</v>
      </c>
      <c r="P267" s="1142">
        <v>5.4</v>
      </c>
      <c r="Q267" s="315"/>
      <c r="S267" s="130"/>
      <c r="T267" s="2202"/>
      <c r="U267" s="1147"/>
      <c r="V267" s="1148"/>
      <c r="W267" s="648"/>
      <c r="X267" s="649"/>
      <c r="Y267" s="649"/>
      <c r="Z267" s="130"/>
      <c r="AA267" s="115"/>
      <c r="AB267" s="239"/>
      <c r="AC267" s="125"/>
      <c r="AD267" s="125"/>
      <c r="AE267" s="189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</row>
    <row r="268" spans="1:59" ht="15.75" thickBot="1">
      <c r="B268" s="246"/>
      <c r="C268" s="1003" t="s">
        <v>475</v>
      </c>
      <c r="D268" s="1050"/>
      <c r="E268" s="1027">
        <f t="shared" ref="E268:P268" si="45">(E266*100/E339)-45</f>
        <v>-6.058441558441551</v>
      </c>
      <c r="F268" s="1028">
        <f t="shared" si="45"/>
        <v>-5.0113924050632903</v>
      </c>
      <c r="G268" s="1028">
        <f t="shared" si="45"/>
        <v>1.2038805970149298</v>
      </c>
      <c r="H268" s="1028">
        <f t="shared" si="45"/>
        <v>7.3191489361690287E-3</v>
      </c>
      <c r="I268" s="1028">
        <f t="shared" si="45"/>
        <v>7.62083333333333</v>
      </c>
      <c r="J268" s="1028">
        <f t="shared" si="45"/>
        <v>11.666666666666671</v>
      </c>
      <c r="K268" s="1028">
        <f t="shared" si="45"/>
        <v>6.7142857142857082</v>
      </c>
      <c r="L268" s="1028">
        <f t="shared" si="45"/>
        <v>-2.5414285714285754</v>
      </c>
      <c r="M268" s="1028">
        <f t="shared" si="45"/>
        <v>-21.760909090909092</v>
      </c>
      <c r="N268" s="1028">
        <f t="shared" si="45"/>
        <v>13.516363636363643</v>
      </c>
      <c r="O268" s="1028">
        <f t="shared" si="45"/>
        <v>0.31200000000000472</v>
      </c>
      <c r="P268" s="1041">
        <f t="shared" si="45"/>
        <v>27.070833333333354</v>
      </c>
      <c r="Q268" s="315"/>
      <c r="S268" s="130"/>
      <c r="T268" s="115"/>
      <c r="U268" s="130"/>
      <c r="V268" s="130"/>
      <c r="W268" s="130"/>
      <c r="X268" s="130"/>
      <c r="Y268" s="130"/>
      <c r="Z268" s="130"/>
      <c r="AA268" s="115"/>
      <c r="AB268" s="125"/>
      <c r="AC268" s="125"/>
      <c r="AD268" s="125"/>
      <c r="AE268" s="189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</row>
    <row r="269" spans="1:59" ht="15.75" thickBot="1">
      <c r="K269"/>
      <c r="P269"/>
      <c r="Q269" s="315"/>
      <c r="S269" s="405"/>
      <c r="T269" s="396"/>
      <c r="U269" s="109"/>
      <c r="V269" s="626"/>
      <c r="W269" s="626"/>
      <c r="X269" s="626"/>
      <c r="Y269" s="626"/>
      <c r="Z269" s="2477"/>
      <c r="AA269" s="115"/>
      <c r="AB269" s="125"/>
      <c r="AC269" s="125"/>
      <c r="AD269" s="125"/>
      <c r="AE269" s="189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</row>
    <row r="270" spans="1:59" ht="15.75" thickBot="1">
      <c r="B270" s="933" t="s">
        <v>349</v>
      </c>
      <c r="C270" s="43"/>
      <c r="D270" s="44"/>
      <c r="E270" s="1045">
        <f t="shared" ref="E270:P270" si="46">E237+E249+E257</f>
        <v>44.06</v>
      </c>
      <c r="F270" s="954">
        <f t="shared" si="46"/>
        <v>53.323</v>
      </c>
      <c r="G270" s="954">
        <f t="shared" si="46"/>
        <v>237.505</v>
      </c>
      <c r="H270" s="954">
        <f t="shared" si="46"/>
        <v>1641.1510000000001</v>
      </c>
      <c r="I270" s="954">
        <f t="shared" si="46"/>
        <v>46.002500000000005</v>
      </c>
      <c r="J270" s="954">
        <f t="shared" si="46"/>
        <v>0.85000000000000009</v>
      </c>
      <c r="K270" s="954">
        <f t="shared" si="46"/>
        <v>0.81420000000000003</v>
      </c>
      <c r="L270" s="2013">
        <f t="shared" si="46"/>
        <v>591.61</v>
      </c>
      <c r="M270" s="2213">
        <f t="shared" si="46"/>
        <v>340.35900000000004</v>
      </c>
      <c r="N270" s="2213">
        <f t="shared" si="46"/>
        <v>764.74170000000004</v>
      </c>
      <c r="O270" s="2013">
        <f t="shared" si="46"/>
        <v>138.22410000000002</v>
      </c>
      <c r="P270" s="1046">
        <f t="shared" si="46"/>
        <v>10.197800000000001</v>
      </c>
      <c r="Q270" s="315"/>
      <c r="S270" s="130"/>
      <c r="T270" s="399"/>
      <c r="U270" s="1906"/>
      <c r="V270" s="401"/>
      <c r="W270" s="401"/>
      <c r="X270" s="401"/>
      <c r="Y270" s="401"/>
      <c r="Z270" s="1911"/>
      <c r="AA270" s="115"/>
      <c r="AB270" s="125"/>
      <c r="AC270" s="125"/>
      <c r="AD270" s="125"/>
      <c r="AE270" s="189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</row>
    <row r="271" spans="1:59">
      <c r="B271" s="91"/>
      <c r="C271" s="891" t="s">
        <v>11</v>
      </c>
      <c r="D271" s="1588">
        <v>0.7</v>
      </c>
      <c r="E271" s="1145">
        <v>53.9</v>
      </c>
      <c r="F271" s="1143">
        <v>55.3</v>
      </c>
      <c r="G271" s="1144">
        <v>234.5</v>
      </c>
      <c r="H271" s="1144">
        <v>1645</v>
      </c>
      <c r="I271" s="1140">
        <v>42</v>
      </c>
      <c r="J271" s="836">
        <v>0.84</v>
      </c>
      <c r="K271" s="837">
        <v>0.98</v>
      </c>
      <c r="L271" s="943">
        <v>490</v>
      </c>
      <c r="M271" s="1049">
        <v>770</v>
      </c>
      <c r="N271" s="1139">
        <v>770</v>
      </c>
      <c r="O271" s="1139">
        <v>175</v>
      </c>
      <c r="P271" s="1142">
        <v>8.4</v>
      </c>
      <c r="Q271" s="315"/>
      <c r="S271" s="130"/>
      <c r="T271" s="225"/>
      <c r="U271" s="125"/>
      <c r="V271" s="604"/>
      <c r="W271" s="604"/>
      <c r="X271" s="604"/>
      <c r="Y271" s="604"/>
      <c r="Z271" s="130"/>
      <c r="AA271" s="115"/>
      <c r="AB271" s="125"/>
      <c r="AC271" s="239"/>
      <c r="AD271" s="125"/>
      <c r="AE271" s="189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</row>
    <row r="272" spans="1:59" ht="15.75" thickBot="1">
      <c r="B272" s="246"/>
      <c r="C272" s="1003" t="s">
        <v>475</v>
      </c>
      <c r="D272" s="1050"/>
      <c r="E272" s="1027">
        <f t="shared" ref="E272:P272" si="47">(E270*100/E339)-70</f>
        <v>-12.779220779220779</v>
      </c>
      <c r="F272" s="1028">
        <f t="shared" si="47"/>
        <v>-2.5025316455696185</v>
      </c>
      <c r="G272" s="1028">
        <f t="shared" si="47"/>
        <v>0.89701492537312788</v>
      </c>
      <c r="H272" s="1028">
        <f t="shared" si="47"/>
        <v>-0.16378723404254458</v>
      </c>
      <c r="I272" s="1028">
        <f t="shared" si="47"/>
        <v>6.6708333333333485</v>
      </c>
      <c r="J272" s="1028">
        <f t="shared" si="47"/>
        <v>0.83333333333334281</v>
      </c>
      <c r="K272" s="1028">
        <f t="shared" si="47"/>
        <v>-11.842857142857135</v>
      </c>
      <c r="L272" s="1028">
        <f t="shared" si="47"/>
        <v>14.515714285714282</v>
      </c>
      <c r="M272" s="1028">
        <f t="shared" si="47"/>
        <v>-39.058272727272723</v>
      </c>
      <c r="N272" s="1028">
        <f t="shared" si="47"/>
        <v>-0.47802727272727452</v>
      </c>
      <c r="O272" s="1028">
        <f t="shared" si="47"/>
        <v>-14.710359999999994</v>
      </c>
      <c r="P272" s="1041">
        <f t="shared" si="47"/>
        <v>14.981666666666669</v>
      </c>
      <c r="Q272" s="315"/>
      <c r="S272" s="130"/>
      <c r="T272" s="115"/>
      <c r="U272" s="130"/>
      <c r="V272" s="130"/>
      <c r="W272" s="130"/>
      <c r="X272" s="130"/>
      <c r="Y272" s="130"/>
      <c r="Z272" s="130"/>
      <c r="AA272" s="115"/>
      <c r="AB272" s="230"/>
      <c r="AC272" s="114"/>
      <c r="AD272" s="114"/>
      <c r="AE272" s="10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</row>
    <row r="273" spans="2:59">
      <c r="Q273" s="315"/>
      <c r="S273" s="405"/>
      <c r="T273" s="396"/>
      <c r="U273" s="109"/>
      <c r="V273" s="626"/>
      <c r="W273" s="626"/>
      <c r="X273" s="626"/>
      <c r="Y273" s="626"/>
      <c r="Z273" s="2477"/>
      <c r="AA273" s="115"/>
      <c r="AB273" s="397"/>
      <c r="AC273" s="397"/>
      <c r="AD273" s="398"/>
      <c r="AE273" s="398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</row>
    <row r="274" spans="2:59">
      <c r="E274" s="1039"/>
      <c r="F274" s="1039"/>
      <c r="G274" s="1039"/>
      <c r="H274" s="1039"/>
      <c r="I274" s="1039"/>
      <c r="J274" s="1039"/>
      <c r="K274" s="1039"/>
      <c r="L274" s="1039"/>
      <c r="M274" s="1040"/>
      <c r="N274" s="1039"/>
      <c r="O274" s="1039"/>
      <c r="P274" s="1039"/>
      <c r="Q274" s="315"/>
      <c r="S274" s="130"/>
      <c r="T274" s="399"/>
      <c r="U274" s="1906"/>
      <c r="V274" s="855"/>
      <c r="W274" s="855"/>
      <c r="X274" s="855"/>
      <c r="Y274" s="855"/>
      <c r="Z274" s="1911"/>
      <c r="AA274" s="115"/>
      <c r="AB274" s="395"/>
      <c r="AC274" s="400"/>
      <c r="AD274" s="400"/>
      <c r="AE274" s="401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</row>
    <row r="275" spans="2:59">
      <c r="C275" s="899"/>
      <c r="D275" s="12" t="s">
        <v>213</v>
      </c>
      <c r="E275" s="317"/>
      <c r="S275" s="130"/>
      <c r="T275" s="225"/>
      <c r="U275" s="125"/>
      <c r="V275" s="604"/>
      <c r="W275" s="604"/>
      <c r="X275" s="604"/>
      <c r="Y275" s="604"/>
      <c r="Z275" s="130"/>
      <c r="AA275" s="115"/>
      <c r="AB275" s="130"/>
      <c r="AC275" s="130"/>
      <c r="AD275" s="130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</row>
    <row r="276" spans="2:59">
      <c r="C276" s="13" t="s">
        <v>828</v>
      </c>
      <c r="D276" s="159"/>
      <c r="E276" s="2"/>
      <c r="F276"/>
      <c r="I276"/>
      <c r="J276"/>
      <c r="K276" s="26"/>
      <c r="L276" s="26"/>
      <c r="M276"/>
      <c r="N276"/>
      <c r="O276"/>
      <c r="P276"/>
      <c r="Q276" s="115"/>
      <c r="S276" s="130"/>
      <c r="T276" s="115"/>
      <c r="U276" s="130"/>
      <c r="V276" s="130"/>
      <c r="W276" s="130"/>
      <c r="X276" s="130"/>
      <c r="Y276" s="130"/>
      <c r="Z276" s="130"/>
      <c r="AA276" s="115"/>
      <c r="AB276" s="130"/>
      <c r="AC276" s="130"/>
      <c r="AD276" s="130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</row>
    <row r="277" spans="2:59" ht="15.75">
      <c r="C277" s="25" t="s">
        <v>361</v>
      </c>
      <c r="I277" s="1076" t="s">
        <v>382</v>
      </c>
      <c r="N277" s="5"/>
      <c r="S277" s="405"/>
      <c r="T277" s="396"/>
      <c r="U277" s="109"/>
      <c r="V277" s="398"/>
      <c r="W277" s="398"/>
      <c r="X277" s="398"/>
      <c r="Y277" s="398"/>
      <c r="Z277" s="2477"/>
      <c r="AA277" s="115"/>
      <c r="AB277" s="130"/>
      <c r="AC277" s="130"/>
      <c r="AD277" s="130"/>
      <c r="AE277" s="115"/>
      <c r="AF277" s="115"/>
      <c r="AG277" s="209"/>
      <c r="AH277" s="209"/>
      <c r="AI277" s="209"/>
      <c r="AJ277" s="196"/>
      <c r="AK277" s="609"/>
      <c r="AL277" s="209"/>
      <c r="AM277" s="196"/>
      <c r="AN277" s="196"/>
      <c r="AO277" s="209"/>
      <c r="AP277" s="610"/>
      <c r="AQ277" s="209"/>
      <c r="AR277" s="209"/>
      <c r="AS277" s="115"/>
      <c r="AT277" s="13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</row>
    <row r="278" spans="2:59">
      <c r="C278" s="899" t="s">
        <v>829</v>
      </c>
      <c r="S278" s="130"/>
      <c r="T278" s="399"/>
      <c r="U278" s="1906"/>
      <c r="V278" s="855"/>
      <c r="W278" s="855"/>
      <c r="X278" s="855"/>
      <c r="Y278" s="855"/>
      <c r="Z278" s="1907"/>
      <c r="AA278" s="115"/>
      <c r="AB278" s="130"/>
      <c r="AC278" s="130"/>
      <c r="AD278" s="130"/>
      <c r="AE278" s="115"/>
      <c r="AF278" s="115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</row>
    <row r="279" spans="2:59" ht="21.75" thickBot="1">
      <c r="B279" s="28" t="s">
        <v>355</v>
      </c>
      <c r="C279" s="26"/>
      <c r="D279"/>
      <c r="F279" s="32" t="s">
        <v>827</v>
      </c>
      <c r="I279" s="29" t="s">
        <v>0</v>
      </c>
      <c r="J279"/>
      <c r="K279" s="86" t="s">
        <v>473</v>
      </c>
      <c r="L279" s="26"/>
      <c r="M279" s="26"/>
      <c r="N279" s="33"/>
      <c r="P279" s="128"/>
      <c r="S279" s="130"/>
      <c r="T279" s="225"/>
      <c r="U279" s="125"/>
      <c r="V279" s="604"/>
      <c r="W279" s="604"/>
      <c r="X279" s="604"/>
      <c r="Y279" s="604"/>
      <c r="Z279" s="130"/>
      <c r="AA279" s="115"/>
      <c r="AB279" s="130"/>
      <c r="AC279" s="130"/>
      <c r="AD279" s="130"/>
      <c r="AE279" s="115"/>
      <c r="AF279" s="115"/>
      <c r="AG279" s="115"/>
      <c r="AH279" s="115"/>
      <c r="AI279" s="115"/>
      <c r="AJ279" s="196"/>
      <c r="AK279" s="196"/>
      <c r="AL279" s="115"/>
      <c r="AM279" s="196"/>
      <c r="AN279" s="196"/>
      <c r="AO279" s="115"/>
      <c r="AP279" s="110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</row>
    <row r="280" spans="2:59" ht="16.5" thickBot="1">
      <c r="B280" s="1121" t="s">
        <v>357</v>
      </c>
      <c r="C280" s="1170" t="s">
        <v>836</v>
      </c>
      <c r="D280" s="1118" t="s">
        <v>181</v>
      </c>
      <c r="E280" s="1126" t="s">
        <v>182</v>
      </c>
      <c r="F280" s="373"/>
      <c r="G280" s="373"/>
      <c r="H280" s="40"/>
      <c r="I280" s="682" t="s">
        <v>333</v>
      </c>
      <c r="J280" s="40"/>
      <c r="K280" s="910"/>
      <c r="L280" s="529"/>
      <c r="M280" s="1128" t="s">
        <v>377</v>
      </c>
      <c r="N280" s="40"/>
      <c r="O280" s="40"/>
      <c r="P280" s="75"/>
      <c r="Q280" s="993" t="s">
        <v>367</v>
      </c>
      <c r="S280" s="115"/>
      <c r="T280" s="130"/>
      <c r="U280" s="115"/>
      <c r="V280" s="115"/>
      <c r="W280" s="115"/>
      <c r="X280" s="130"/>
      <c r="Y280" s="130"/>
      <c r="Z280" s="115"/>
      <c r="AA280" s="115"/>
      <c r="AB280" s="130"/>
      <c r="AC280" s="130"/>
      <c r="AD280" s="130"/>
      <c r="AE280" s="115"/>
      <c r="AF280" s="115"/>
      <c r="AG280" s="613"/>
      <c r="AH280" s="614"/>
      <c r="AI280" s="615"/>
      <c r="AJ280" s="616"/>
      <c r="AK280" s="617"/>
      <c r="AL280" s="617"/>
      <c r="AM280" s="617"/>
      <c r="AN280" s="617"/>
      <c r="AO280" s="617"/>
      <c r="AP280" s="617"/>
      <c r="AQ280" s="613"/>
      <c r="AR280" s="613"/>
      <c r="AS280" s="618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</row>
    <row r="281" spans="2:59" ht="15.75" thickBot="1">
      <c r="B281" s="1122" t="s">
        <v>335</v>
      </c>
      <c r="C281" s="451"/>
      <c r="D281" s="1123" t="s">
        <v>188</v>
      </c>
      <c r="E281" s="744"/>
      <c r="F281" s="1125"/>
      <c r="G281" s="2029" t="s">
        <v>848</v>
      </c>
      <c r="H281" s="1900" t="s">
        <v>703</v>
      </c>
      <c r="I281" s="1129"/>
      <c r="J281" s="1129"/>
      <c r="K281" s="1129"/>
      <c r="L281" s="1131"/>
      <c r="M281" s="1132" t="s">
        <v>376</v>
      </c>
      <c r="N281" s="1129"/>
      <c r="O281" s="1129"/>
      <c r="P281" s="1131"/>
      <c r="Q281" s="1090" t="s">
        <v>364</v>
      </c>
      <c r="S281" s="130"/>
      <c r="T281" s="115"/>
      <c r="U281" s="144"/>
      <c r="V281" s="130"/>
      <c r="W281" s="130"/>
      <c r="X281" s="130"/>
      <c r="Y281" s="130"/>
      <c r="Z281" s="130"/>
      <c r="AA281" s="115"/>
      <c r="AB281" s="130"/>
      <c r="AC281" s="130"/>
      <c r="AD281" s="130"/>
      <c r="AE281" s="115"/>
      <c r="AF281" s="115"/>
      <c r="AG281" s="220"/>
      <c r="AH281" s="220"/>
      <c r="AI281" s="220"/>
      <c r="AJ281" s="619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</row>
    <row r="282" spans="2:59">
      <c r="B282" s="1122" t="s">
        <v>344</v>
      </c>
      <c r="C282" s="451" t="s">
        <v>187</v>
      </c>
      <c r="D282" s="849"/>
      <c r="E282" s="1123" t="s">
        <v>189</v>
      </c>
      <c r="F282" s="1119" t="s">
        <v>56</v>
      </c>
      <c r="G282" s="2029" t="s">
        <v>849</v>
      </c>
      <c r="H282" s="1902" t="s">
        <v>192</v>
      </c>
      <c r="I282" s="744"/>
      <c r="J282" s="1928"/>
      <c r="K282" s="40"/>
      <c r="L282" s="1928"/>
      <c r="M282" s="1929" t="s">
        <v>345</v>
      </c>
      <c r="N282" s="1930" t="s">
        <v>346</v>
      </c>
      <c r="O282" s="1931" t="s">
        <v>347</v>
      </c>
      <c r="P282" s="1932" t="s">
        <v>348</v>
      </c>
      <c r="Q282" s="1089" t="s">
        <v>319</v>
      </c>
      <c r="S282" s="115"/>
      <c r="T282" s="115"/>
      <c r="U282" s="115"/>
      <c r="V282" s="115"/>
      <c r="W282" s="130"/>
      <c r="X282" s="130"/>
      <c r="Y282" s="130"/>
      <c r="Z282" s="115"/>
      <c r="AA282" s="115"/>
      <c r="AB282" s="115"/>
      <c r="AC282" s="115"/>
      <c r="AD282" s="115"/>
      <c r="AE282" s="115"/>
      <c r="AF282" s="115"/>
      <c r="AG282" s="125"/>
      <c r="AH282" s="125"/>
      <c r="AI282" s="367"/>
      <c r="AJ282" s="190"/>
      <c r="AK282" s="125"/>
      <c r="AL282" s="189"/>
      <c r="AM282" s="189"/>
      <c r="AN282" s="189"/>
      <c r="AO282" s="189"/>
      <c r="AP282" s="189"/>
      <c r="AQ282" s="189"/>
      <c r="AR282" s="189"/>
      <c r="AS282" s="189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</row>
    <row r="283" spans="2:59" ht="15.75" thickBot="1">
      <c r="B283" s="64"/>
      <c r="C283" s="900"/>
      <c r="D283" s="489"/>
      <c r="E283" s="1124" t="s">
        <v>6</v>
      </c>
      <c r="F283" s="459" t="s">
        <v>7</v>
      </c>
      <c r="G283" s="1749" t="s">
        <v>8</v>
      </c>
      <c r="H283" s="1901" t="s">
        <v>466</v>
      </c>
      <c r="I283" s="1933" t="s">
        <v>336</v>
      </c>
      <c r="J283" s="1934" t="s">
        <v>337</v>
      </c>
      <c r="K283" s="1935" t="s">
        <v>338</v>
      </c>
      <c r="L283" s="1934" t="s">
        <v>339</v>
      </c>
      <c r="M283" s="1936" t="s">
        <v>340</v>
      </c>
      <c r="N283" s="1934" t="s">
        <v>341</v>
      </c>
      <c r="O283" s="1935" t="s">
        <v>342</v>
      </c>
      <c r="P283" s="1937" t="s">
        <v>343</v>
      </c>
      <c r="Q283" s="900"/>
      <c r="S283" s="135"/>
      <c r="T283" s="193"/>
      <c r="U283" s="130"/>
      <c r="V283" s="115"/>
      <c r="W283" s="115"/>
      <c r="X283" s="193"/>
      <c r="Y283" s="193"/>
      <c r="Z283" s="135"/>
      <c r="AA283" s="115"/>
      <c r="AB283" s="115"/>
      <c r="AC283" s="115"/>
      <c r="AD283" s="115"/>
      <c r="AE283" s="115"/>
      <c r="AF283" s="115"/>
      <c r="AG283" s="630"/>
      <c r="AH283" s="630"/>
      <c r="AI283" s="630"/>
      <c r="AJ283" s="639"/>
      <c r="AK283" s="630"/>
      <c r="AL283" s="630"/>
      <c r="AM283" s="630"/>
      <c r="AN283" s="630"/>
      <c r="AO283" s="631"/>
      <c r="AP283" s="631"/>
      <c r="AQ283" s="630"/>
      <c r="AR283" s="630"/>
      <c r="AS283" s="630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</row>
    <row r="284" spans="2:59" ht="16.5" customHeight="1">
      <c r="B284" s="91"/>
      <c r="C284" s="1941" t="s">
        <v>158</v>
      </c>
      <c r="D284" s="390"/>
      <c r="E284" s="974"/>
      <c r="F284" s="975"/>
      <c r="G284" s="975"/>
      <c r="H284" s="738"/>
      <c r="I284" s="942"/>
      <c r="J284" s="942"/>
      <c r="K284" s="1971"/>
      <c r="L284" s="942"/>
      <c r="M284" s="942"/>
      <c r="N284" s="942"/>
      <c r="O284" s="942"/>
      <c r="P284" s="882"/>
      <c r="Q284" s="1091"/>
      <c r="R284" s="11"/>
      <c r="S284" s="635"/>
      <c r="T284" s="135"/>
      <c r="U284" s="115"/>
      <c r="V284" s="196"/>
      <c r="W284" s="115"/>
      <c r="X284" s="170"/>
      <c r="Y284" s="135"/>
      <c r="Z284" s="135"/>
      <c r="AA284" s="115"/>
      <c r="AB284" s="115"/>
      <c r="AC284" s="115"/>
      <c r="AD284" s="635"/>
      <c r="AE284" s="128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</row>
    <row r="285" spans="2:59" ht="14.25" customHeight="1">
      <c r="B285" s="1676" t="s">
        <v>767</v>
      </c>
      <c r="C285" s="268" t="s">
        <v>771</v>
      </c>
      <c r="D285" s="271">
        <v>60</v>
      </c>
      <c r="E285" s="1641">
        <v>0.48</v>
      </c>
      <c r="F285" s="411">
        <v>0.06</v>
      </c>
      <c r="G285" s="362">
        <v>1.02</v>
      </c>
      <c r="H285" s="1663">
        <v>6.6</v>
      </c>
      <c r="I285" s="362">
        <v>2.67</v>
      </c>
      <c r="J285" s="362">
        <v>8.0000000000000002E-3</v>
      </c>
      <c r="K285" s="362">
        <v>0.02</v>
      </c>
      <c r="L285" s="685">
        <v>0.78</v>
      </c>
      <c r="M285" s="250">
        <v>21.15</v>
      </c>
      <c r="N285" s="250">
        <v>24.75</v>
      </c>
      <c r="O285" s="350">
        <v>12.75</v>
      </c>
      <c r="P285" s="250">
        <v>0.8</v>
      </c>
      <c r="Q285" s="552"/>
      <c r="R285" s="183"/>
      <c r="S285" s="130"/>
      <c r="T285" s="115"/>
      <c r="U285" s="636"/>
      <c r="V285" s="130"/>
      <c r="W285" s="130"/>
      <c r="X285" s="130"/>
      <c r="Y285" s="130"/>
      <c r="Z285" s="130"/>
      <c r="AA285" s="115"/>
      <c r="AB285" s="219"/>
      <c r="AC285" s="115"/>
      <c r="AD285" s="170"/>
      <c r="AE285" s="124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610"/>
      <c r="AQ285" s="115"/>
      <c r="AR285" s="610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</row>
    <row r="286" spans="2:59" ht="15.75" customHeight="1">
      <c r="B286" s="1108" t="s">
        <v>796</v>
      </c>
      <c r="C286" s="249" t="s">
        <v>509</v>
      </c>
      <c r="D286" s="271">
        <v>90</v>
      </c>
      <c r="E286" s="936">
        <v>9.4450000000000003</v>
      </c>
      <c r="F286" s="1042">
        <v>10.061</v>
      </c>
      <c r="G286" s="1645">
        <v>6.1829999999999998</v>
      </c>
      <c r="H286" s="938">
        <v>145.0419</v>
      </c>
      <c r="I286" s="359">
        <v>1.9319999999999999</v>
      </c>
      <c r="J286" s="359">
        <v>7.0000000000000007E-2</v>
      </c>
      <c r="K286" s="370">
        <v>0.11</v>
      </c>
      <c r="L286" s="935">
        <v>21.507999999999999</v>
      </c>
      <c r="M286" s="2030">
        <v>250.15799999999999</v>
      </c>
      <c r="N286" s="2302">
        <v>19.679500000000001</v>
      </c>
      <c r="O286" s="1669">
        <v>4.6376999999999997</v>
      </c>
      <c r="P286" s="1669">
        <v>0.6</v>
      </c>
      <c r="Q286" s="552"/>
      <c r="R286" s="688"/>
      <c r="S286" s="726"/>
      <c r="T286" s="115"/>
      <c r="U286" s="725"/>
      <c r="V286" s="193"/>
      <c r="W286" s="193"/>
      <c r="X286" s="193"/>
      <c r="Y286" s="725"/>
      <c r="Z286" s="725"/>
      <c r="AA286" s="115"/>
      <c r="AB286" s="572"/>
      <c r="AC286" s="572"/>
      <c r="AD286" s="572"/>
      <c r="AE286" s="572"/>
      <c r="AF286" s="115"/>
      <c r="AG286" s="115"/>
      <c r="AH286" s="115"/>
      <c r="AI286" s="115"/>
      <c r="AJ286" s="641"/>
      <c r="AK286" s="115"/>
      <c r="AL286" s="115"/>
      <c r="AM286" s="115"/>
      <c r="AN286" s="115"/>
      <c r="AO286" s="115"/>
      <c r="AP286" s="115"/>
      <c r="AQ286" s="115"/>
      <c r="AR286" s="610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</row>
    <row r="287" spans="2:59" ht="13.5" customHeight="1">
      <c r="B287" s="1108" t="s">
        <v>510</v>
      </c>
      <c r="C287" s="268" t="s">
        <v>797</v>
      </c>
      <c r="D287" s="271">
        <v>180</v>
      </c>
      <c r="E287" s="2285">
        <v>6.5780000000000003</v>
      </c>
      <c r="F287" s="361">
        <v>12.006</v>
      </c>
      <c r="G287" s="1835">
        <v>26.658000000000001</v>
      </c>
      <c r="H287" s="935">
        <v>216.006</v>
      </c>
      <c r="I287" s="250">
        <v>3.6</v>
      </c>
      <c r="J287" s="250">
        <v>0.12</v>
      </c>
      <c r="K287" s="763">
        <v>0.16500000000000001</v>
      </c>
      <c r="L287" s="925">
        <v>54</v>
      </c>
      <c r="M287" s="250">
        <v>78</v>
      </c>
      <c r="N287" s="250">
        <v>10.199999999999999</v>
      </c>
      <c r="O287" s="250">
        <v>2.76</v>
      </c>
      <c r="P287" s="250">
        <v>0.85199999999999998</v>
      </c>
      <c r="Q287" s="1082"/>
      <c r="R287" s="689"/>
      <c r="S287" s="301"/>
      <c r="T287" s="219"/>
      <c r="U287" s="191"/>
      <c r="V287" s="727"/>
      <c r="W287" s="727"/>
      <c r="X287" s="727"/>
      <c r="Y287" s="191"/>
      <c r="Z287" s="728"/>
      <c r="AA287" s="115"/>
      <c r="AB287" s="600"/>
      <c r="AC287" s="600"/>
      <c r="AD287" s="600"/>
      <c r="AE287" s="600"/>
      <c r="AF287" s="115"/>
      <c r="AG287" s="406"/>
      <c r="AH287" s="123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</row>
    <row r="288" spans="2:59">
      <c r="B288" s="2482" t="s">
        <v>885</v>
      </c>
      <c r="C288" s="1708" t="s">
        <v>883</v>
      </c>
      <c r="D288" s="271">
        <v>200</v>
      </c>
      <c r="E288" s="232">
        <v>0.72699999999999998</v>
      </c>
      <c r="F288" s="359">
        <v>0.114</v>
      </c>
      <c r="G288" s="359">
        <v>32.674999999999997</v>
      </c>
      <c r="H288" s="2472">
        <v>134.63399999999999</v>
      </c>
      <c r="I288" s="350">
        <v>2.14</v>
      </c>
      <c r="J288" s="350">
        <v>0.01</v>
      </c>
      <c r="K288" s="363">
        <v>0.01</v>
      </c>
      <c r="L288" s="686">
        <v>4.4999999999999998E-2</v>
      </c>
      <c r="M288" s="250">
        <v>22.773</v>
      </c>
      <c r="N288" s="250">
        <v>21.657</v>
      </c>
      <c r="O288" s="250">
        <v>7.27</v>
      </c>
      <c r="P288" s="250">
        <v>2.1</v>
      </c>
      <c r="Q288" s="552"/>
      <c r="R288" s="690"/>
      <c r="S288" s="301"/>
      <c r="T288" s="211"/>
      <c r="U288" s="219"/>
      <c r="V288" s="729"/>
      <c r="W288" s="729"/>
      <c r="X288" s="729"/>
      <c r="Y288" s="219"/>
      <c r="Z288" s="301"/>
      <c r="AA288" s="115"/>
      <c r="AB288" s="130"/>
      <c r="AC288" s="130"/>
      <c r="AD288" s="130"/>
      <c r="AE288" s="115"/>
      <c r="AF288" s="115"/>
      <c r="AG288" s="115"/>
      <c r="AH288" s="123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</row>
    <row r="289" spans="2:59">
      <c r="B289" s="1105" t="s">
        <v>9</v>
      </c>
      <c r="C289" s="249" t="s">
        <v>10</v>
      </c>
      <c r="D289" s="269">
        <v>20</v>
      </c>
      <c r="E289" s="232">
        <v>0.77</v>
      </c>
      <c r="F289" s="350">
        <v>0.27500000000000002</v>
      </c>
      <c r="G289" s="350">
        <v>10.84</v>
      </c>
      <c r="H289" s="925">
        <v>48.914999999999999</v>
      </c>
      <c r="I289" s="664">
        <v>0</v>
      </c>
      <c r="J289" s="664">
        <v>2.5000000000000001E-2</v>
      </c>
      <c r="K289" s="664">
        <v>8.0000000000000002E-3</v>
      </c>
      <c r="L289" s="1048">
        <v>0</v>
      </c>
      <c r="M289" s="664">
        <v>4</v>
      </c>
      <c r="N289" s="664">
        <v>13</v>
      </c>
      <c r="O289" s="664">
        <v>2.8</v>
      </c>
      <c r="P289" s="2464">
        <v>0.02</v>
      </c>
      <c r="Q289" s="552"/>
      <c r="R289" s="690"/>
      <c r="S289" s="730"/>
      <c r="T289" s="187"/>
      <c r="U289" s="107"/>
      <c r="V289" s="125"/>
      <c r="W289" s="125"/>
      <c r="X289" s="125"/>
      <c r="Y289" s="717"/>
      <c r="Z289" s="647"/>
      <c r="AA289" s="115"/>
      <c r="AB289" s="239"/>
      <c r="AC289" s="125"/>
      <c r="AD289" s="125"/>
      <c r="AE289" s="189"/>
      <c r="AF289" s="115"/>
      <c r="AG289" s="170"/>
      <c r="AH289" s="123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</row>
    <row r="290" spans="2:59" ht="15.75" thickBot="1">
      <c r="B290" s="1109" t="s">
        <v>9</v>
      </c>
      <c r="C290" s="200" t="s">
        <v>426</v>
      </c>
      <c r="D290" s="388">
        <v>20</v>
      </c>
      <c r="E290" s="360">
        <v>1.1299999999999999</v>
      </c>
      <c r="F290" s="362">
        <v>0.3</v>
      </c>
      <c r="G290" s="362">
        <v>8.3729999999999993</v>
      </c>
      <c r="H290" s="925">
        <v>40.712000000000003</v>
      </c>
      <c r="I290" s="508">
        <v>0</v>
      </c>
      <c r="J290" s="508">
        <v>0.04</v>
      </c>
      <c r="K290" s="508">
        <v>0.04</v>
      </c>
      <c r="L290" s="1104">
        <v>0</v>
      </c>
      <c r="M290" s="1136">
        <v>6.6</v>
      </c>
      <c r="N290" s="1028">
        <v>46.8</v>
      </c>
      <c r="O290" s="508">
        <v>1.32</v>
      </c>
      <c r="P290" s="1041">
        <v>8.8000000000000005E-3</v>
      </c>
      <c r="Q290" s="552"/>
      <c r="R290" s="11"/>
      <c r="S290" s="660"/>
      <c r="T290" s="110"/>
      <c r="U290" s="107"/>
      <c r="V290" s="125"/>
      <c r="W290" s="125"/>
      <c r="X290" s="125"/>
      <c r="Y290" s="190"/>
      <c r="Z290" s="647"/>
      <c r="AA290" s="115"/>
      <c r="AB290" s="162"/>
      <c r="AC290" s="189"/>
      <c r="AD290" s="189"/>
      <c r="AE290" s="189"/>
      <c r="AF290" s="115"/>
      <c r="AG290" s="124"/>
      <c r="AH290" s="110"/>
      <c r="AI290" s="109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</row>
    <row r="291" spans="2:59" ht="14.25" customHeight="1">
      <c r="B291" s="1038" t="s">
        <v>211</v>
      </c>
      <c r="C291" s="75"/>
      <c r="D291" s="1128">
        <f>SUM(D285:D290)</f>
        <v>570</v>
      </c>
      <c r="E291" s="486">
        <f t="shared" ref="E291:K291" si="48">SUM(E285:E290)</f>
        <v>19.13</v>
      </c>
      <c r="F291" s="927">
        <f t="shared" si="48"/>
        <v>22.816000000000003</v>
      </c>
      <c r="G291" s="488">
        <f t="shared" si="48"/>
        <v>85.749000000000009</v>
      </c>
      <c r="H291" s="1831">
        <f t="shared" si="48"/>
        <v>591.9088999999999</v>
      </c>
      <c r="I291" s="252">
        <f t="shared" si="48"/>
        <v>10.342000000000001</v>
      </c>
      <c r="J291" s="927">
        <f t="shared" si="48"/>
        <v>0.27300000000000002</v>
      </c>
      <c r="K291" s="927">
        <f t="shared" si="48"/>
        <v>0.35300000000000004</v>
      </c>
      <c r="L291" s="927">
        <f t="shared" ref="L291:O291" si="49">SUM(L285:L290)</f>
        <v>76.332999999999998</v>
      </c>
      <c r="M291" s="1025">
        <f t="shared" si="49"/>
        <v>382.68100000000004</v>
      </c>
      <c r="N291" s="1025">
        <f>SUM(N285:N290)</f>
        <v>136.0865</v>
      </c>
      <c r="O291" s="1025">
        <f t="shared" si="49"/>
        <v>31.537700000000001</v>
      </c>
      <c r="P291" s="1026">
        <f>SUM(P285:P290)</f>
        <v>4.3807999999999998</v>
      </c>
      <c r="Q291" s="1101"/>
      <c r="R291" s="579"/>
      <c r="S291" s="646"/>
      <c r="T291" s="110"/>
      <c r="U291" s="107"/>
      <c r="V291" s="162"/>
      <c r="W291" s="162"/>
      <c r="X291" s="162"/>
      <c r="Y291" s="190"/>
      <c r="Z291" s="749"/>
      <c r="AA291" s="115"/>
      <c r="AB291" s="189"/>
      <c r="AC291" s="189"/>
      <c r="AD291" s="189"/>
      <c r="AE291" s="189"/>
      <c r="AF291" s="115"/>
      <c r="AG291" s="124"/>
      <c r="AH291" s="135"/>
      <c r="AI291" s="109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</row>
    <row r="292" spans="2:59" ht="12.75" customHeight="1">
      <c r="B292" s="1007"/>
      <c r="C292" s="1008" t="s">
        <v>11</v>
      </c>
      <c r="D292" s="1588">
        <v>0.25</v>
      </c>
      <c r="E292" s="892">
        <v>19.25</v>
      </c>
      <c r="F292" s="893">
        <v>19.75</v>
      </c>
      <c r="G292" s="894">
        <v>83.75</v>
      </c>
      <c r="H292" s="1165">
        <v>587.5</v>
      </c>
      <c r="I292" s="836">
        <v>15</v>
      </c>
      <c r="J292" s="836">
        <v>0.3</v>
      </c>
      <c r="K292" s="837">
        <v>0.35</v>
      </c>
      <c r="L292" s="943">
        <v>175</v>
      </c>
      <c r="M292" s="1915">
        <v>275</v>
      </c>
      <c r="N292" s="1139">
        <v>275</v>
      </c>
      <c r="O292" s="943">
        <v>62.5</v>
      </c>
      <c r="P292" s="1142">
        <v>3</v>
      </c>
      <c r="Q292" s="1101"/>
      <c r="R292" s="11"/>
      <c r="S292" s="646"/>
      <c r="T292" s="110"/>
      <c r="U292" s="107"/>
      <c r="V292" s="367"/>
      <c r="W292" s="367"/>
      <c r="X292" s="367"/>
      <c r="Y292" s="190"/>
      <c r="Z292" s="647"/>
      <c r="AA292" s="115"/>
      <c r="AB292" s="125"/>
      <c r="AC292" s="125"/>
      <c r="AD292" s="125"/>
      <c r="AE292" s="189"/>
      <c r="AF292" s="115"/>
      <c r="AG292" s="131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</row>
    <row r="293" spans="2:59" ht="17.25" customHeight="1" thickBot="1">
      <c r="B293" s="246"/>
      <c r="C293" s="1003" t="s">
        <v>475</v>
      </c>
      <c r="D293" s="1050"/>
      <c r="E293" s="1027">
        <f t="shared" ref="E293:P293" si="50">(E291*100/E339)-25</f>
        <v>-0.15584415584415723</v>
      </c>
      <c r="F293" s="1028">
        <f t="shared" si="50"/>
        <v>3.8810126582278528</v>
      </c>
      <c r="G293" s="1028">
        <f t="shared" si="50"/>
        <v>0.5967164179104536</v>
      </c>
      <c r="H293" s="1028">
        <f t="shared" si="50"/>
        <v>0.18761276595744292</v>
      </c>
      <c r="I293" s="1028">
        <f t="shared" si="50"/>
        <v>-7.7633333333333319</v>
      </c>
      <c r="J293" s="1028">
        <f t="shared" si="50"/>
        <v>-2.25</v>
      </c>
      <c r="K293" s="1028">
        <f t="shared" si="50"/>
        <v>0.21428571428571885</v>
      </c>
      <c r="L293" s="1028">
        <f t="shared" si="50"/>
        <v>-14.095285714285714</v>
      </c>
      <c r="M293" s="1028">
        <f t="shared" si="50"/>
        <v>9.7891818181818238</v>
      </c>
      <c r="N293" s="1028">
        <f t="shared" si="50"/>
        <v>-12.628500000000001</v>
      </c>
      <c r="O293" s="1028">
        <f t="shared" si="50"/>
        <v>-12.384919999999999</v>
      </c>
      <c r="P293" s="1041">
        <f t="shared" si="50"/>
        <v>11.506666666666668</v>
      </c>
      <c r="Q293" s="1101"/>
      <c r="R293" s="11"/>
      <c r="S293" s="730"/>
      <c r="T293" s="572"/>
      <c r="U293" s="107"/>
      <c r="V293" s="125"/>
      <c r="W293" s="367"/>
      <c r="X293" s="367"/>
      <c r="Y293" s="2484"/>
      <c r="Z293" s="647"/>
      <c r="AA293" s="115"/>
      <c r="AB293" s="189"/>
      <c r="AC293" s="189"/>
      <c r="AD293" s="189"/>
      <c r="AE293" s="189"/>
      <c r="AF293" s="115"/>
      <c r="AG293" s="115"/>
      <c r="AH293" s="187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</row>
    <row r="294" spans="2:59" ht="15.75" customHeight="1">
      <c r="B294" s="91"/>
      <c r="C294" s="1941" t="s">
        <v>123</v>
      </c>
      <c r="D294" s="61"/>
      <c r="E294" s="663"/>
      <c r="F294" s="1568"/>
      <c r="G294" s="1568"/>
      <c r="H294" s="1568"/>
      <c r="I294" s="950"/>
      <c r="J294" s="950"/>
      <c r="K294" s="950"/>
      <c r="L294" s="950"/>
      <c r="M294" s="950"/>
      <c r="N294" s="950"/>
      <c r="O294" s="950"/>
      <c r="P294" s="1094"/>
      <c r="Q294" s="1096"/>
      <c r="R294" s="183"/>
      <c r="S294" s="646"/>
      <c r="T294" s="110"/>
      <c r="U294" s="107"/>
      <c r="V294" s="125"/>
      <c r="W294" s="125"/>
      <c r="X294" s="125"/>
      <c r="Y294" s="190"/>
      <c r="Z294" s="647"/>
      <c r="AA294" s="115"/>
      <c r="AB294" s="125"/>
      <c r="AC294" s="125"/>
      <c r="AD294" s="125"/>
      <c r="AE294" s="189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</row>
    <row r="295" spans="2:59" ht="15" customHeight="1">
      <c r="B295" s="2483" t="s">
        <v>930</v>
      </c>
      <c r="C295" s="249" t="s">
        <v>929</v>
      </c>
      <c r="D295" s="269">
        <v>60</v>
      </c>
      <c r="E295" s="232">
        <v>1.2</v>
      </c>
      <c r="F295" s="350">
        <v>0.2</v>
      </c>
      <c r="G295" s="350">
        <v>6.1</v>
      </c>
      <c r="H295" s="935">
        <v>31.3</v>
      </c>
      <c r="I295" s="350">
        <v>1.1499999999999999</v>
      </c>
      <c r="J295" s="350">
        <v>0.01</v>
      </c>
      <c r="K295" s="350">
        <v>0.02</v>
      </c>
      <c r="L295" s="350">
        <v>0.72</v>
      </c>
      <c r="M295" s="350">
        <v>22</v>
      </c>
      <c r="N295" s="350">
        <v>21</v>
      </c>
      <c r="O295" s="350">
        <v>6.8</v>
      </c>
      <c r="P295" s="1920">
        <v>0.2</v>
      </c>
      <c r="Q295" s="1082"/>
      <c r="R295" s="688"/>
      <c r="S295" s="646"/>
      <c r="T295" s="110"/>
      <c r="U295" s="107"/>
      <c r="V295" s="125"/>
      <c r="W295" s="125"/>
      <c r="X295" s="125"/>
      <c r="Y295" s="190"/>
      <c r="Z295" s="647"/>
      <c r="AA295" s="115"/>
      <c r="AB295" s="125"/>
      <c r="AC295" s="125"/>
      <c r="AD295" s="125"/>
      <c r="AE295" s="189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</row>
    <row r="296" spans="2:59" ht="15" customHeight="1">
      <c r="B296" s="1530" t="s">
        <v>799</v>
      </c>
      <c r="C296" s="348" t="s">
        <v>798</v>
      </c>
      <c r="D296" s="269">
        <v>200</v>
      </c>
      <c r="E296" s="866">
        <v>6.8</v>
      </c>
      <c r="F296" s="867">
        <v>7.06</v>
      </c>
      <c r="G296" s="868">
        <v>7.9</v>
      </c>
      <c r="H296" s="1974">
        <v>122.2</v>
      </c>
      <c r="I296" s="349">
        <v>0.4</v>
      </c>
      <c r="J296" s="349">
        <v>2.5999999999999999E-2</v>
      </c>
      <c r="K296" s="368">
        <v>6.1899999999999997E-2</v>
      </c>
      <c r="L296" s="935">
        <v>6.4</v>
      </c>
      <c r="M296" s="250">
        <v>13.4</v>
      </c>
      <c r="N296" s="250">
        <v>72</v>
      </c>
      <c r="O296" s="250">
        <v>15.2</v>
      </c>
      <c r="P296" s="250">
        <v>0.92200000000000004</v>
      </c>
      <c r="Q296" s="552"/>
      <c r="R296" s="689"/>
      <c r="S296" s="405"/>
      <c r="T296" s="115"/>
      <c r="U296" s="776"/>
      <c r="V296" s="626"/>
      <c r="W296" s="1162"/>
      <c r="X296" s="1163"/>
      <c r="Y296" s="1163"/>
      <c r="Z296" s="225"/>
      <c r="AA296" s="115"/>
      <c r="AB296" s="230"/>
      <c r="AC296" s="230"/>
      <c r="AD296" s="114"/>
      <c r="AE296" s="10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</row>
    <row r="297" spans="2:59">
      <c r="B297" s="1107" t="s">
        <v>801</v>
      </c>
      <c r="C297" s="284" t="s">
        <v>626</v>
      </c>
      <c r="D297" s="269">
        <v>150</v>
      </c>
      <c r="E297" s="866">
        <v>6.3410000000000002</v>
      </c>
      <c r="F297" s="867">
        <v>8.8089999999999993</v>
      </c>
      <c r="G297" s="868">
        <v>17.552</v>
      </c>
      <c r="H297" s="925">
        <v>136.84800000000001</v>
      </c>
      <c r="I297" s="349">
        <v>0.06</v>
      </c>
      <c r="J297" s="349">
        <v>4.8000000000000001E-2</v>
      </c>
      <c r="K297" s="368">
        <v>7.0000000000000007E-2</v>
      </c>
      <c r="L297" s="686">
        <v>51.518999999999998</v>
      </c>
      <c r="M297" s="250">
        <v>183.82300000000001</v>
      </c>
      <c r="N297" s="1066">
        <v>13.202999999999999</v>
      </c>
      <c r="O297" s="250">
        <v>1.2878000000000001</v>
      </c>
      <c r="P297" s="1078">
        <v>0.8</v>
      </c>
      <c r="Q297" s="552"/>
      <c r="R297" s="690"/>
      <c r="AE297" s="115"/>
      <c r="AF297" s="115"/>
      <c r="AG297" s="127"/>
      <c r="AH297" s="110"/>
      <c r="AI297" s="114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</row>
    <row r="298" spans="2:59" ht="15.75" customHeight="1">
      <c r="B298" s="1530" t="s">
        <v>802</v>
      </c>
      <c r="C298" s="1713" t="s">
        <v>800</v>
      </c>
      <c r="D298" s="269">
        <v>120</v>
      </c>
      <c r="E298" s="369">
        <v>8.9600000000000009</v>
      </c>
      <c r="F298" s="350">
        <v>6.36</v>
      </c>
      <c r="G298" s="370">
        <v>21.48</v>
      </c>
      <c r="H298" s="925">
        <v>218.4</v>
      </c>
      <c r="I298" s="349">
        <v>0.24</v>
      </c>
      <c r="J298" s="349">
        <v>0.06</v>
      </c>
      <c r="K298" s="368">
        <v>7.0000000000000007E-2</v>
      </c>
      <c r="L298" s="935">
        <v>49.2</v>
      </c>
      <c r="M298" s="250">
        <v>174</v>
      </c>
      <c r="N298" s="250">
        <v>24.96</v>
      </c>
      <c r="O298" s="250">
        <v>2.52</v>
      </c>
      <c r="P298" s="1078">
        <v>0.78</v>
      </c>
      <c r="Q298" s="552"/>
      <c r="R298" s="688"/>
      <c r="S298" s="130"/>
      <c r="T298" s="225"/>
      <c r="U298" s="125"/>
      <c r="V298" s="604"/>
      <c r="W298" s="604"/>
      <c r="X298" s="604"/>
      <c r="Y298" s="604"/>
      <c r="Z298" s="130"/>
      <c r="AA298" s="115"/>
      <c r="AB298" s="645"/>
      <c r="AC298" s="365"/>
      <c r="AD298" s="365"/>
      <c r="AE298" s="189"/>
      <c r="AF298" s="115"/>
      <c r="AG298" s="404"/>
      <c r="AH298" s="110"/>
      <c r="AI298" s="114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</row>
    <row r="299" spans="2:59" ht="13.5" customHeight="1">
      <c r="B299" s="1530" t="s">
        <v>804</v>
      </c>
      <c r="C299" s="268" t="s">
        <v>803</v>
      </c>
      <c r="D299" s="269">
        <v>200</v>
      </c>
      <c r="E299" s="1571">
        <v>6.2649999999999997</v>
      </c>
      <c r="F299" s="1573">
        <v>5.0220000000000002</v>
      </c>
      <c r="G299" s="1613">
        <v>18.312000000000001</v>
      </c>
      <c r="H299" s="1067">
        <v>142.51300000000001</v>
      </c>
      <c r="I299" s="349">
        <v>1.046</v>
      </c>
      <c r="J299" s="349">
        <v>6.2E-2</v>
      </c>
      <c r="K299" s="368">
        <v>0.25</v>
      </c>
      <c r="L299" s="935">
        <v>26.533999999999999</v>
      </c>
      <c r="M299" s="250">
        <v>215.392</v>
      </c>
      <c r="N299" s="250">
        <v>17.931999999999999</v>
      </c>
      <c r="O299" s="250">
        <v>39.015000000000001</v>
      </c>
      <c r="P299" s="1078">
        <v>0.96599999999999997</v>
      </c>
      <c r="Q299" s="552"/>
      <c r="R299" s="689"/>
      <c r="S299" s="130"/>
      <c r="T299" s="187"/>
      <c r="U299" s="115"/>
      <c r="V299" s="130"/>
      <c r="W299" s="130"/>
      <c r="X299" s="130"/>
      <c r="Y299" s="130"/>
      <c r="Z299" s="130"/>
      <c r="AA299" s="115"/>
      <c r="AB299" s="125"/>
      <c r="AC299" s="125"/>
      <c r="AD299" s="125"/>
      <c r="AE299" s="133"/>
      <c r="AF299" s="115"/>
      <c r="AG299" s="125"/>
      <c r="AH299" s="110"/>
      <c r="AI299" s="109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</row>
    <row r="300" spans="2:59" ht="12.75" customHeight="1">
      <c r="B300" s="1105" t="s">
        <v>9</v>
      </c>
      <c r="C300" s="249" t="s">
        <v>10</v>
      </c>
      <c r="D300" s="269">
        <v>30</v>
      </c>
      <c r="E300" s="1904">
        <v>1.155</v>
      </c>
      <c r="F300" s="359">
        <v>0.41299999999999998</v>
      </c>
      <c r="G300" s="350">
        <v>16.260000000000002</v>
      </c>
      <c r="H300" s="925">
        <v>73.376999999999995</v>
      </c>
      <c r="I300" s="250">
        <v>0</v>
      </c>
      <c r="J300" s="250">
        <v>3.6999999999999998E-2</v>
      </c>
      <c r="K300" s="250">
        <v>1.2E-2</v>
      </c>
      <c r="L300" s="698">
        <v>0</v>
      </c>
      <c r="M300" s="250">
        <v>6</v>
      </c>
      <c r="N300" s="250">
        <v>20</v>
      </c>
      <c r="O300" s="250">
        <v>4.2</v>
      </c>
      <c r="P300" s="250">
        <v>0.03</v>
      </c>
      <c r="Q300" s="552"/>
      <c r="R300" s="690"/>
      <c r="S300" s="730"/>
      <c r="T300" s="110"/>
      <c r="U300" s="107"/>
      <c r="V300" s="125"/>
      <c r="W300" s="125"/>
      <c r="X300" s="125"/>
      <c r="Y300" s="190"/>
      <c r="Z300" s="647"/>
      <c r="AA300" s="115"/>
      <c r="AB300" s="602"/>
      <c r="AC300" s="603"/>
      <c r="AD300" s="601"/>
      <c r="AE300" s="393"/>
      <c r="AF300" s="115"/>
      <c r="AG300" s="125"/>
      <c r="AH300" s="110"/>
      <c r="AI300" s="109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</row>
    <row r="301" spans="2:59" ht="13.5" customHeight="1">
      <c r="B301" s="1947" t="s">
        <v>9</v>
      </c>
      <c r="C301" s="268" t="s">
        <v>426</v>
      </c>
      <c r="D301" s="271">
        <v>20</v>
      </c>
      <c r="E301" s="360">
        <v>1.1299999999999999</v>
      </c>
      <c r="F301" s="362">
        <v>0.3</v>
      </c>
      <c r="G301" s="362">
        <v>8.3729999999999993</v>
      </c>
      <c r="H301" s="925">
        <v>40.712000000000003</v>
      </c>
      <c r="I301" s="361">
        <v>0</v>
      </c>
      <c r="J301" s="361">
        <v>0.05</v>
      </c>
      <c r="K301" s="361">
        <v>0.05</v>
      </c>
      <c r="L301" s="1016">
        <v>0</v>
      </c>
      <c r="M301" s="2260">
        <v>6.6</v>
      </c>
      <c r="N301" s="1042">
        <v>46.8</v>
      </c>
      <c r="O301" s="361">
        <v>1.32</v>
      </c>
      <c r="P301" s="1042">
        <v>8.8000000000000005E-3</v>
      </c>
      <c r="Q301" s="552"/>
      <c r="R301" s="11"/>
      <c r="S301" s="660"/>
      <c r="T301" s="110"/>
      <c r="U301" s="107"/>
      <c r="V301" s="365"/>
      <c r="W301" s="365"/>
      <c r="X301" s="645"/>
      <c r="Y301" s="190"/>
      <c r="Z301" s="1117"/>
      <c r="AA301" s="115"/>
      <c r="AB301" s="125"/>
      <c r="AC301" s="125"/>
      <c r="AD301" s="125"/>
      <c r="AE301" s="189"/>
      <c r="AF301" s="115"/>
      <c r="AG301" s="161"/>
      <c r="AH301" s="110"/>
      <c r="AI301" s="109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</row>
    <row r="302" spans="2:59" ht="14.25" customHeight="1" thickBot="1">
      <c r="B302" s="2009" t="s">
        <v>484</v>
      </c>
      <c r="C302" s="200" t="s">
        <v>822</v>
      </c>
      <c r="D302" s="388">
        <v>105</v>
      </c>
      <c r="E302" s="507">
        <v>0.95</v>
      </c>
      <c r="F302" s="508">
        <v>0.21</v>
      </c>
      <c r="G302" s="509">
        <v>12.82</v>
      </c>
      <c r="H302" s="925">
        <v>56.97</v>
      </c>
      <c r="I302" s="919">
        <v>14</v>
      </c>
      <c r="J302" s="919">
        <v>4.2000000000000003E-2</v>
      </c>
      <c r="K302" s="919">
        <v>3.15E-2</v>
      </c>
      <c r="L302" s="919">
        <v>0</v>
      </c>
      <c r="M302" s="356">
        <v>35.700000000000003</v>
      </c>
      <c r="N302" s="996">
        <v>17.850000000000001</v>
      </c>
      <c r="O302" s="250">
        <v>1.365</v>
      </c>
      <c r="P302" s="1078">
        <v>0.315</v>
      </c>
      <c r="Q302" s="551"/>
      <c r="R302" s="11"/>
      <c r="S302" s="646"/>
      <c r="T302" s="110"/>
      <c r="U302" s="107"/>
      <c r="V302" s="365"/>
      <c r="W302" s="365"/>
      <c r="X302" s="645"/>
      <c r="Y302" s="190"/>
      <c r="Z302" s="1117"/>
      <c r="AA302" s="115"/>
      <c r="AB302" s="125"/>
      <c r="AC302" s="125"/>
      <c r="AD302" s="125"/>
      <c r="AE302" s="189"/>
      <c r="AF302" s="115"/>
      <c r="AG302" s="115"/>
      <c r="AH302" s="123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</row>
    <row r="303" spans="2:59" ht="16.5" customHeight="1">
      <c r="B303" s="1038" t="s">
        <v>197</v>
      </c>
      <c r="C303" s="733"/>
      <c r="D303" s="171">
        <f>SUM(D295:D302)</f>
        <v>885</v>
      </c>
      <c r="E303" s="496">
        <f t="shared" ref="E303:P303" si="51">SUM(E295:E302)</f>
        <v>32.801000000000002</v>
      </c>
      <c r="F303" s="927">
        <f t="shared" si="51"/>
        <v>28.374000000000002</v>
      </c>
      <c r="G303" s="927">
        <f t="shared" si="51"/>
        <v>108.797</v>
      </c>
      <c r="H303" s="1019">
        <f t="shared" si="51"/>
        <v>822.32</v>
      </c>
      <c r="I303" s="927">
        <f t="shared" si="51"/>
        <v>16.896000000000001</v>
      </c>
      <c r="J303" s="927">
        <f t="shared" si="51"/>
        <v>0.33499999999999996</v>
      </c>
      <c r="K303" s="927">
        <f t="shared" si="51"/>
        <v>0.56540000000000001</v>
      </c>
      <c r="L303" s="927">
        <f t="shared" si="51"/>
        <v>134.37299999999999</v>
      </c>
      <c r="M303" s="1025">
        <f t="shared" si="51"/>
        <v>656.91500000000008</v>
      </c>
      <c r="N303" s="1025">
        <f t="shared" si="51"/>
        <v>233.74499999999998</v>
      </c>
      <c r="O303" s="1025">
        <f t="shared" si="51"/>
        <v>71.707799999999992</v>
      </c>
      <c r="P303" s="1026">
        <f t="shared" si="51"/>
        <v>4.0217999999999998</v>
      </c>
      <c r="Q303" s="1101"/>
      <c r="R303" s="579"/>
      <c r="S303" s="660"/>
      <c r="T303" s="572"/>
      <c r="U303" s="107"/>
      <c r="V303" s="367"/>
      <c r="W303" s="125"/>
      <c r="X303" s="367"/>
      <c r="Y303" s="190"/>
      <c r="Z303" s="647"/>
      <c r="AA303" s="115"/>
      <c r="AB303" s="125"/>
      <c r="AC303" s="125"/>
      <c r="AD303" s="125"/>
      <c r="AE303" s="189"/>
      <c r="AF303" s="115"/>
      <c r="AG303" s="115"/>
      <c r="AH303" s="123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</row>
    <row r="304" spans="2:59" ht="12.75" customHeight="1">
      <c r="B304" s="1007"/>
      <c r="C304" s="1008" t="s">
        <v>11</v>
      </c>
      <c r="D304" s="1588">
        <v>0.35</v>
      </c>
      <c r="E304" s="892">
        <v>26.95</v>
      </c>
      <c r="F304" s="893">
        <v>27.65</v>
      </c>
      <c r="G304" s="894">
        <v>117.25</v>
      </c>
      <c r="H304" s="1165">
        <v>822.5</v>
      </c>
      <c r="I304" s="836">
        <v>21</v>
      </c>
      <c r="J304" s="836">
        <v>0.42</v>
      </c>
      <c r="K304" s="837">
        <v>0.49</v>
      </c>
      <c r="L304" s="943">
        <v>245</v>
      </c>
      <c r="M304" s="1915">
        <v>385</v>
      </c>
      <c r="N304" s="1139">
        <v>385</v>
      </c>
      <c r="O304" s="943">
        <v>87.5</v>
      </c>
      <c r="P304" s="1142">
        <v>4.2</v>
      </c>
      <c r="Q304" s="1101"/>
      <c r="R304" s="11"/>
      <c r="S304" s="660"/>
      <c r="T304" s="110"/>
      <c r="U304" s="107"/>
      <c r="V304" s="162"/>
      <c r="W304" s="162"/>
      <c r="X304" s="162"/>
      <c r="Y304" s="190"/>
      <c r="Z304" s="169"/>
      <c r="AA304" s="115"/>
      <c r="AB304" s="125"/>
      <c r="AC304" s="239"/>
      <c r="AD304" s="125"/>
      <c r="AE304" s="189"/>
      <c r="AF304" s="115"/>
      <c r="AG304" s="134"/>
      <c r="AH304" s="187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</row>
    <row r="305" spans="2:59" ht="15.75" thickBot="1">
      <c r="B305" s="246"/>
      <c r="C305" s="1003" t="s">
        <v>475</v>
      </c>
      <c r="D305" s="1050"/>
      <c r="E305" s="1027">
        <f t="shared" ref="E305:P305" si="52">(E303*100/E339)-35</f>
        <v>7.5987012987013003</v>
      </c>
      <c r="F305" s="1028">
        <f t="shared" si="52"/>
        <v>0.91645569620253298</v>
      </c>
      <c r="G305" s="1028">
        <f t="shared" si="52"/>
        <v>-2.5232835820895545</v>
      </c>
      <c r="H305" s="1028">
        <f t="shared" si="52"/>
        <v>-7.6595744680858502E-3</v>
      </c>
      <c r="I305" s="1028">
        <f t="shared" si="52"/>
        <v>-6.8399999999999963</v>
      </c>
      <c r="J305" s="1028">
        <f t="shared" si="52"/>
        <v>-7.0833333333333321</v>
      </c>
      <c r="K305" s="1028">
        <f t="shared" si="52"/>
        <v>5.3857142857142861</v>
      </c>
      <c r="L305" s="1028">
        <f t="shared" si="52"/>
        <v>-15.803857142857144</v>
      </c>
      <c r="M305" s="1028">
        <f t="shared" si="52"/>
        <v>24.719545454545468</v>
      </c>
      <c r="N305" s="1028">
        <f t="shared" si="52"/>
        <v>-13.750454545454549</v>
      </c>
      <c r="O305" s="1028">
        <f t="shared" si="52"/>
        <v>-6.3168800000000047</v>
      </c>
      <c r="P305" s="1041">
        <f t="shared" si="52"/>
        <v>-1.4849999999999994</v>
      </c>
      <c r="Q305" s="1101"/>
      <c r="R305" s="183"/>
      <c r="S305" s="646"/>
      <c r="T305" s="110"/>
      <c r="U305" s="107"/>
      <c r="V305" s="367"/>
      <c r="W305" s="367"/>
      <c r="X305" s="125"/>
      <c r="Y305" s="190"/>
      <c r="Z305" s="647"/>
      <c r="AA305" s="115"/>
      <c r="AB305" s="230"/>
      <c r="AC305" s="114"/>
      <c r="AD305" s="114"/>
      <c r="AE305" s="105"/>
      <c r="AF305" s="115"/>
      <c r="AG305" s="134"/>
      <c r="AH305" s="110"/>
      <c r="AI305" s="122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</row>
    <row r="306" spans="2:59">
      <c r="B306" s="901"/>
      <c r="C306" s="680" t="s">
        <v>245</v>
      </c>
      <c r="D306" s="75"/>
      <c r="E306" s="63"/>
      <c r="F306" s="490"/>
      <c r="G306" s="490"/>
      <c r="H306" s="490"/>
      <c r="I306" s="942"/>
      <c r="J306" s="942"/>
      <c r="K306" s="945"/>
      <c r="L306" s="942"/>
      <c r="M306" s="942"/>
      <c r="N306" s="942"/>
      <c r="O306" s="942"/>
      <c r="P306" s="1623"/>
      <c r="Q306" s="1096"/>
      <c r="R306" s="688"/>
      <c r="S306" s="646"/>
      <c r="T306" s="110"/>
      <c r="U306" s="107"/>
      <c r="V306" s="125"/>
      <c r="W306" s="125"/>
      <c r="X306" s="125"/>
      <c r="Y306" s="190"/>
      <c r="Z306" s="647"/>
      <c r="AA306" s="115"/>
      <c r="AB306" s="397"/>
      <c r="AC306" s="397"/>
      <c r="AD306" s="398"/>
      <c r="AE306" s="398"/>
      <c r="AF306" s="115"/>
      <c r="AG306" s="115"/>
      <c r="AH306" s="187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</row>
    <row r="307" spans="2:59" ht="13.5" customHeight="1">
      <c r="B307" s="1530" t="s">
        <v>705</v>
      </c>
      <c r="C307" s="284" t="s">
        <v>246</v>
      </c>
      <c r="D307" s="1531">
        <v>200</v>
      </c>
      <c r="E307" s="232">
        <v>5.8</v>
      </c>
      <c r="F307" s="350">
        <v>5</v>
      </c>
      <c r="G307" s="350">
        <v>8</v>
      </c>
      <c r="H307" s="1848">
        <v>101</v>
      </c>
      <c r="I307" s="362">
        <v>1.4</v>
      </c>
      <c r="J307" s="362">
        <v>0.08</v>
      </c>
      <c r="K307" s="362">
        <v>2.3E-2</v>
      </c>
      <c r="L307" s="1031">
        <v>40.1</v>
      </c>
      <c r="M307" s="347">
        <v>240.8</v>
      </c>
      <c r="N307" s="347">
        <v>180.6</v>
      </c>
      <c r="O307" s="347">
        <v>28.1</v>
      </c>
      <c r="P307" s="1079">
        <v>0.2</v>
      </c>
      <c r="Q307" s="888"/>
      <c r="R307" s="689"/>
      <c r="S307" s="730"/>
      <c r="T307" s="110"/>
      <c r="U307" s="107"/>
      <c r="V307" s="125"/>
      <c r="W307" s="367"/>
      <c r="X307" s="125"/>
      <c r="Y307" s="190"/>
      <c r="Z307" s="169"/>
      <c r="AA307" s="115"/>
      <c r="AB307" s="395"/>
      <c r="AC307" s="400"/>
      <c r="AD307" s="400"/>
      <c r="AE307" s="401"/>
      <c r="AF307" s="115"/>
      <c r="AG307" s="133"/>
      <c r="AH307" s="110"/>
      <c r="AI307" s="107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</row>
    <row r="308" spans="2:59" ht="13.5" customHeight="1">
      <c r="B308" s="1108" t="s">
        <v>805</v>
      </c>
      <c r="C308" s="1708" t="s">
        <v>838</v>
      </c>
      <c r="D308" s="285" t="s">
        <v>268</v>
      </c>
      <c r="E308" s="662">
        <v>2.1859999999999999</v>
      </c>
      <c r="F308" s="362">
        <v>4.8079999999999998</v>
      </c>
      <c r="G308" s="745">
        <v>7.3419999999999996</v>
      </c>
      <c r="H308" s="1016">
        <v>81.384</v>
      </c>
      <c r="I308" s="1641">
        <v>0.4</v>
      </c>
      <c r="J308" s="362">
        <v>0.09</v>
      </c>
      <c r="K308" s="745">
        <v>0.12</v>
      </c>
      <c r="L308" s="947">
        <v>68</v>
      </c>
      <c r="M308" s="347">
        <v>25.8</v>
      </c>
      <c r="N308" s="346">
        <v>22.8</v>
      </c>
      <c r="O308" s="347">
        <v>15.8</v>
      </c>
      <c r="P308" s="1967">
        <v>0.84</v>
      </c>
      <c r="Q308" s="888"/>
      <c r="R308" s="690"/>
      <c r="S308" s="405"/>
      <c r="T308" s="396"/>
      <c r="U308" s="228"/>
      <c r="V308" s="626"/>
      <c r="W308" s="1162"/>
      <c r="X308" s="1163"/>
      <c r="Y308" s="1164"/>
      <c r="Z308" s="225"/>
      <c r="AA308" s="115"/>
      <c r="AB308" s="130"/>
      <c r="AC308" s="130"/>
      <c r="AD308" s="130"/>
      <c r="AE308" s="115"/>
      <c r="AF308" s="115"/>
      <c r="AG308" s="126"/>
      <c r="AH308" s="110"/>
      <c r="AI308" s="107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</row>
    <row r="309" spans="2:59" ht="11.25" customHeight="1">
      <c r="B309" s="68"/>
      <c r="C309" s="1709" t="s">
        <v>837</v>
      </c>
      <c r="E309" s="1130"/>
      <c r="F309" s="942"/>
      <c r="G309" s="1562"/>
      <c r="H309" s="942"/>
      <c r="I309" s="1664"/>
      <c r="J309" s="942"/>
      <c r="K309" s="1129"/>
      <c r="L309" s="942"/>
      <c r="M309" s="942"/>
      <c r="N309" s="1129"/>
      <c r="O309" s="942"/>
      <c r="P309" s="1981"/>
      <c r="Q309" s="881"/>
      <c r="R309" s="11"/>
      <c r="S309" s="130"/>
      <c r="T309" s="399"/>
      <c r="U309" s="1906"/>
      <c r="V309" s="855"/>
      <c r="W309" s="855"/>
      <c r="X309" s="855"/>
      <c r="Y309" s="855"/>
      <c r="Z309" s="1907"/>
      <c r="AA309" s="115"/>
      <c r="AB309" s="572"/>
      <c r="AC309" s="572"/>
      <c r="AD309" s="572"/>
      <c r="AE309" s="572"/>
      <c r="AF309" s="115"/>
      <c r="AG309" s="404"/>
      <c r="AH309" s="233"/>
      <c r="AI309" s="366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</row>
    <row r="310" spans="2:59" ht="15.75" customHeight="1" thickBot="1">
      <c r="B310" s="1109" t="s">
        <v>9</v>
      </c>
      <c r="C310" s="1942" t="s">
        <v>10</v>
      </c>
      <c r="D310" s="1531">
        <v>20</v>
      </c>
      <c r="E310" s="1035">
        <v>0.77</v>
      </c>
      <c r="F310" s="1036">
        <v>0.27500000000000002</v>
      </c>
      <c r="G310" s="1036">
        <v>10.84</v>
      </c>
      <c r="H310" s="1957">
        <v>48.914999999999999</v>
      </c>
      <c r="I310" s="983">
        <v>0</v>
      </c>
      <c r="J310" s="983">
        <v>2.5000000000000001E-2</v>
      </c>
      <c r="K310" s="983">
        <v>8.0000000000000002E-3</v>
      </c>
      <c r="L310" s="1044">
        <v>0</v>
      </c>
      <c r="M310" s="983">
        <v>4</v>
      </c>
      <c r="N310" s="983">
        <v>13</v>
      </c>
      <c r="O310" s="983">
        <v>2.8</v>
      </c>
      <c r="P310" s="2206">
        <v>0.02</v>
      </c>
      <c r="Q310" s="1097"/>
      <c r="R310" s="11"/>
      <c r="S310" s="130"/>
      <c r="T310" s="225"/>
      <c r="U310" s="125"/>
      <c r="V310" s="604"/>
      <c r="W310" s="604"/>
      <c r="X310" s="604"/>
      <c r="Y310" s="604"/>
      <c r="Z310" s="130"/>
      <c r="AA310" s="115"/>
      <c r="AB310" s="600"/>
      <c r="AC310" s="600"/>
      <c r="AD310" s="600"/>
      <c r="AE310" s="600"/>
      <c r="AF310" s="115"/>
      <c r="AG310" s="124"/>
      <c r="AH310" s="110"/>
      <c r="AI310" s="107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</row>
    <row r="311" spans="2:59" ht="14.25" customHeight="1">
      <c r="B311" s="485" t="s">
        <v>256</v>
      </c>
      <c r="C311" s="43"/>
      <c r="D311" s="1969">
        <f>D307+90+20+D310</f>
        <v>330</v>
      </c>
      <c r="E311" s="1979">
        <f t="shared" ref="E311:P311" si="53">SUM(E307:E310)</f>
        <v>8.7560000000000002</v>
      </c>
      <c r="F311" s="948">
        <f t="shared" si="53"/>
        <v>10.083</v>
      </c>
      <c r="G311" s="921">
        <f t="shared" si="53"/>
        <v>26.181999999999999</v>
      </c>
      <c r="H311" s="994">
        <f t="shared" si="53"/>
        <v>231.29900000000001</v>
      </c>
      <c r="I311" s="948">
        <f t="shared" si="53"/>
        <v>1.7999999999999998</v>
      </c>
      <c r="J311" s="252">
        <f t="shared" si="53"/>
        <v>0.19499999999999998</v>
      </c>
      <c r="K311" s="948">
        <f t="shared" si="53"/>
        <v>0.151</v>
      </c>
      <c r="L311" s="252">
        <f t="shared" si="53"/>
        <v>108.1</v>
      </c>
      <c r="M311" s="1010">
        <f t="shared" si="53"/>
        <v>270.60000000000002</v>
      </c>
      <c r="N311" s="1010">
        <f t="shared" si="53"/>
        <v>216.4</v>
      </c>
      <c r="O311" s="1010">
        <f t="shared" si="53"/>
        <v>46.7</v>
      </c>
      <c r="P311" s="739">
        <f t="shared" si="53"/>
        <v>1.06</v>
      </c>
      <c r="Q311" s="315"/>
      <c r="S311" s="130"/>
      <c r="T311" s="187"/>
      <c r="U311" s="115"/>
      <c r="V311" s="130"/>
      <c r="W311" s="130"/>
      <c r="X311" s="130"/>
      <c r="Y311" s="130"/>
      <c r="Z311" s="130"/>
      <c r="AA311" s="115"/>
      <c r="AB311" s="130"/>
      <c r="AC311" s="130"/>
      <c r="AD311" s="130"/>
      <c r="AE311" s="115"/>
      <c r="AF311" s="115"/>
      <c r="AG311" s="124"/>
      <c r="AH311" s="110"/>
      <c r="AI311" s="107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</row>
    <row r="312" spans="2:59" ht="12.75" customHeight="1">
      <c r="B312" s="1007"/>
      <c r="C312" s="1008" t="s">
        <v>11</v>
      </c>
      <c r="D312" s="1588">
        <v>0.1</v>
      </c>
      <c r="E312" s="1145">
        <v>7.7</v>
      </c>
      <c r="F312" s="1143">
        <v>7.9</v>
      </c>
      <c r="G312" s="1144">
        <v>33.5</v>
      </c>
      <c r="H312" s="1144">
        <v>235</v>
      </c>
      <c r="I312" s="1024">
        <v>6</v>
      </c>
      <c r="J312" s="1024">
        <v>0.12</v>
      </c>
      <c r="K312" s="1023">
        <v>0.14000000000000001</v>
      </c>
      <c r="L312" s="1614">
        <v>70</v>
      </c>
      <c r="M312" s="1977">
        <v>110</v>
      </c>
      <c r="N312" s="1978">
        <v>110</v>
      </c>
      <c r="O312" s="1614">
        <v>25</v>
      </c>
      <c r="P312" s="1980">
        <v>1.2</v>
      </c>
      <c r="Q312" s="315"/>
      <c r="S312" s="660"/>
      <c r="T312" s="110"/>
      <c r="U312" s="107"/>
      <c r="V312" s="125"/>
      <c r="W312" s="125"/>
      <c r="X312" s="125"/>
      <c r="Y312" s="190"/>
      <c r="Z312" s="647"/>
      <c r="AA312" s="115"/>
      <c r="AB312" s="602"/>
      <c r="AC312" s="603"/>
      <c r="AD312" s="603"/>
      <c r="AE312" s="189"/>
      <c r="AF312" s="115"/>
      <c r="AG312" s="134"/>
      <c r="AH312" s="187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</row>
    <row r="313" spans="2:59" ht="15.75" customHeight="1" thickBot="1">
      <c r="B313" s="246"/>
      <c r="C313" s="1003" t="s">
        <v>475</v>
      </c>
      <c r="D313" s="1050"/>
      <c r="E313" s="1027">
        <f t="shared" ref="E313:P313" si="54">(E311*100/E339)-10</f>
        <v>1.3714285714285719</v>
      </c>
      <c r="F313" s="1028">
        <f t="shared" si="54"/>
        <v>2.7632911392405077</v>
      </c>
      <c r="G313" s="1028">
        <f t="shared" si="54"/>
        <v>-2.1844776119402987</v>
      </c>
      <c r="H313" s="1028">
        <f t="shared" si="54"/>
        <v>-0.15748936170212779</v>
      </c>
      <c r="I313" s="1028">
        <f t="shared" si="54"/>
        <v>-7</v>
      </c>
      <c r="J313" s="1028">
        <f t="shared" si="54"/>
        <v>6.2499999999999964</v>
      </c>
      <c r="K313" s="1028">
        <f t="shared" si="54"/>
        <v>0.78571428571428648</v>
      </c>
      <c r="L313" s="1028">
        <f t="shared" si="54"/>
        <v>5.4428571428571431</v>
      </c>
      <c r="M313" s="1028">
        <f t="shared" si="54"/>
        <v>14.600000000000005</v>
      </c>
      <c r="N313" s="1028">
        <f t="shared" si="54"/>
        <v>9.672727272727272</v>
      </c>
      <c r="O313" s="1028">
        <f t="shared" si="54"/>
        <v>8.68</v>
      </c>
      <c r="P313" s="1041">
        <f t="shared" si="54"/>
        <v>-1.1666666666666661</v>
      </c>
      <c r="Q313" s="315"/>
      <c r="S313" s="646"/>
      <c r="T313" s="768"/>
      <c r="U313" s="107"/>
      <c r="V313" s="125"/>
      <c r="W313" s="125"/>
      <c r="X313" s="604"/>
      <c r="Y313" s="190"/>
      <c r="Z313" s="647"/>
      <c r="AA313" s="115"/>
      <c r="AB313" s="239"/>
      <c r="AC313" s="125"/>
      <c r="AD313" s="125"/>
      <c r="AE313" s="189"/>
      <c r="AF313" s="115"/>
      <c r="AG313" s="134"/>
      <c r="AH313" s="110"/>
      <c r="AI313" s="366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</row>
    <row r="314" spans="2:59" ht="14.25" customHeight="1">
      <c r="S314" s="646"/>
      <c r="T314" s="110"/>
      <c r="U314" s="107"/>
      <c r="V314" s="125"/>
      <c r="W314" s="125"/>
      <c r="X314" s="125"/>
      <c r="Y314" s="190"/>
      <c r="Z314" s="647"/>
      <c r="AA314" s="115"/>
      <c r="AB314" s="239"/>
      <c r="AC314" s="125"/>
      <c r="AD314" s="125"/>
      <c r="AE314" s="133"/>
      <c r="AF314" s="115"/>
      <c r="AG314" s="124"/>
      <c r="AH314" s="122"/>
      <c r="AI314" s="10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</row>
    <row r="315" spans="2:59" ht="15.75" thickBot="1">
      <c r="S315" s="405"/>
      <c r="T315" s="396"/>
      <c r="U315" s="228"/>
      <c r="V315" s="1162"/>
      <c r="W315" s="1162"/>
      <c r="X315" s="1163"/>
      <c r="Y315" s="1983"/>
      <c r="Z315" s="225"/>
      <c r="AA315" s="115"/>
      <c r="AB315" s="125"/>
      <c r="AC315" s="125"/>
      <c r="AD315" s="125"/>
      <c r="AE315" s="189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</row>
    <row r="316" spans="2:59">
      <c r="B316" s="841"/>
      <c r="C316" s="43" t="s">
        <v>315</v>
      </c>
      <c r="D316" s="44"/>
      <c r="E316" s="157">
        <f t="shared" ref="E316:P316" si="55">E291+E303</f>
        <v>51.930999999999997</v>
      </c>
      <c r="F316" s="252">
        <f t="shared" si="55"/>
        <v>51.190000000000005</v>
      </c>
      <c r="G316" s="252">
        <f t="shared" si="55"/>
        <v>194.54599999999999</v>
      </c>
      <c r="H316" s="252">
        <f t="shared" si="55"/>
        <v>1414.2289000000001</v>
      </c>
      <c r="I316" s="252">
        <f t="shared" si="55"/>
        <v>27.238</v>
      </c>
      <c r="J316" s="252">
        <f t="shared" si="55"/>
        <v>0.60799999999999998</v>
      </c>
      <c r="K316" s="252">
        <f t="shared" si="55"/>
        <v>0.91840000000000011</v>
      </c>
      <c r="L316" s="252">
        <f t="shared" si="55"/>
        <v>210.70599999999999</v>
      </c>
      <c r="M316" s="928">
        <f t="shared" si="55"/>
        <v>1039.596</v>
      </c>
      <c r="N316" s="1938">
        <f t="shared" si="55"/>
        <v>369.83150000000001</v>
      </c>
      <c r="O316" s="932">
        <f t="shared" si="55"/>
        <v>103.24549999999999</v>
      </c>
      <c r="P316" s="843">
        <f t="shared" si="55"/>
        <v>8.4025999999999996</v>
      </c>
      <c r="Q316" s="315"/>
      <c r="S316" s="130"/>
      <c r="T316" s="399"/>
      <c r="U316" s="1906"/>
      <c r="V316" s="855"/>
      <c r="W316" s="855"/>
      <c r="X316" s="855"/>
      <c r="Y316" s="855"/>
      <c r="Z316" s="1897"/>
      <c r="AA316" s="115"/>
      <c r="AB316" s="125"/>
      <c r="AC316" s="125"/>
      <c r="AD316" s="125"/>
      <c r="AE316" s="189"/>
      <c r="AF316" s="115"/>
      <c r="AG316" s="124"/>
      <c r="AH316" s="110"/>
      <c r="AI316" s="107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</row>
    <row r="317" spans="2:59">
      <c r="B317" s="443"/>
      <c r="C317" s="897" t="s">
        <v>11</v>
      </c>
      <c r="D317" s="1588">
        <v>0.6</v>
      </c>
      <c r="E317" s="1141">
        <v>46.2</v>
      </c>
      <c r="F317" s="1024">
        <v>47.4</v>
      </c>
      <c r="G317" s="1023">
        <v>201</v>
      </c>
      <c r="H317" s="1023">
        <v>1410</v>
      </c>
      <c r="I317" s="1140">
        <v>36</v>
      </c>
      <c r="J317" s="836">
        <v>0.72</v>
      </c>
      <c r="K317" s="837">
        <v>0.84</v>
      </c>
      <c r="L317" s="943">
        <v>420</v>
      </c>
      <c r="M317" s="1049">
        <v>660</v>
      </c>
      <c r="N317" s="1139">
        <v>660</v>
      </c>
      <c r="O317" s="1139">
        <v>150</v>
      </c>
      <c r="P317" s="1142">
        <v>7.2</v>
      </c>
      <c r="Q317" s="315"/>
      <c r="S317" s="130"/>
      <c r="T317" s="225"/>
      <c r="U317" s="125"/>
      <c r="V317" s="604"/>
      <c r="W317" s="604"/>
      <c r="X317" s="604"/>
      <c r="Y317" s="604"/>
      <c r="Z317" s="130"/>
      <c r="AA317" s="115"/>
      <c r="AB317" s="230"/>
      <c r="AC317" s="217"/>
      <c r="AD317" s="217"/>
      <c r="AE317" s="105"/>
      <c r="AF317" s="115"/>
      <c r="AG317" s="124"/>
      <c r="AH317" s="110"/>
      <c r="AI317" s="107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</row>
    <row r="318" spans="2:59" ht="16.5" customHeight="1" thickBot="1">
      <c r="B318" s="246"/>
      <c r="C318" s="1003" t="s">
        <v>475</v>
      </c>
      <c r="D318" s="1050"/>
      <c r="E318" s="1027">
        <f t="shared" ref="E318:P318" si="56">(E316*100/E339)-60</f>
        <v>7.442857142857136</v>
      </c>
      <c r="F318" s="1028">
        <f t="shared" si="56"/>
        <v>4.7974683544303929</v>
      </c>
      <c r="G318" s="1028">
        <f t="shared" si="56"/>
        <v>-1.9265671641791116</v>
      </c>
      <c r="H318" s="1028">
        <f t="shared" si="56"/>
        <v>0.17995319148936773</v>
      </c>
      <c r="I318" s="1028">
        <f t="shared" si="56"/>
        <v>-14.603333333333332</v>
      </c>
      <c r="J318" s="1028">
        <f t="shared" si="56"/>
        <v>-9.3333333333333357</v>
      </c>
      <c r="K318" s="1028">
        <f t="shared" si="56"/>
        <v>5.6000000000000085</v>
      </c>
      <c r="L318" s="1028">
        <f t="shared" si="56"/>
        <v>-29.899142857142859</v>
      </c>
      <c r="M318" s="1028">
        <f t="shared" si="56"/>
        <v>34.508727272727285</v>
      </c>
      <c r="N318" s="1028">
        <f t="shared" si="56"/>
        <v>-26.378954545454548</v>
      </c>
      <c r="O318" s="1028">
        <f t="shared" si="56"/>
        <v>-18.701800000000006</v>
      </c>
      <c r="P318" s="1041">
        <f t="shared" si="56"/>
        <v>10.021666666666661</v>
      </c>
      <c r="Q318" s="315"/>
      <c r="S318" s="130"/>
      <c r="T318" s="115"/>
      <c r="U318" s="115"/>
      <c r="V318" s="115"/>
      <c r="W318" s="11"/>
      <c r="X318" s="11"/>
      <c r="Y318" s="11"/>
      <c r="Z318" s="11"/>
      <c r="AB318" s="130"/>
      <c r="AC318" s="130"/>
      <c r="AD318" s="130"/>
      <c r="AE318" s="115"/>
      <c r="AF318" s="115"/>
      <c r="AG318" s="124"/>
      <c r="AH318" s="110"/>
      <c r="AI318" s="107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</row>
    <row r="319" spans="2:59" ht="16.5" customHeight="1">
      <c r="Q319" s="315"/>
      <c r="S319" s="638"/>
      <c r="T319" s="115"/>
      <c r="U319" s="115"/>
      <c r="V319" s="115"/>
      <c r="AB319" s="162"/>
      <c r="AC319" s="189"/>
      <c r="AD319" s="189"/>
      <c r="AE319" s="189"/>
      <c r="AF319" s="115"/>
      <c r="AG319" s="128"/>
      <c r="AH319" s="110"/>
      <c r="AI319" s="107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</row>
    <row r="320" spans="2:59" ht="15.75" customHeight="1" thickBot="1">
      <c r="Q320" s="315"/>
      <c r="S320" s="189"/>
      <c r="T320" s="115"/>
      <c r="U320" s="115"/>
      <c r="V320" s="115"/>
      <c r="AB320" s="189"/>
      <c r="AC320" s="189"/>
      <c r="AD320" s="189"/>
      <c r="AE320" s="189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</row>
    <row r="321" spans="2:59" ht="14.25" customHeight="1">
      <c r="B321" s="841"/>
      <c r="C321" s="43" t="s">
        <v>314</v>
      </c>
      <c r="D321" s="44"/>
      <c r="E321" s="157">
        <f t="shared" ref="E321:P321" si="57">E303+E311</f>
        <v>41.557000000000002</v>
      </c>
      <c r="F321" s="252">
        <f t="shared" si="57"/>
        <v>38.457000000000001</v>
      </c>
      <c r="G321" s="252">
        <f t="shared" si="57"/>
        <v>134.97899999999998</v>
      </c>
      <c r="H321" s="252">
        <f t="shared" si="57"/>
        <v>1053.6190000000001</v>
      </c>
      <c r="I321" s="252">
        <f t="shared" si="57"/>
        <v>18.696000000000002</v>
      </c>
      <c r="J321" s="252">
        <f t="shared" si="57"/>
        <v>0.52999999999999992</v>
      </c>
      <c r="K321" s="252">
        <f t="shared" si="57"/>
        <v>0.71640000000000004</v>
      </c>
      <c r="L321" s="252">
        <f t="shared" si="57"/>
        <v>242.47299999999998</v>
      </c>
      <c r="M321" s="1010">
        <f t="shared" si="57"/>
        <v>927.5150000000001</v>
      </c>
      <c r="N321" s="1010">
        <f t="shared" si="57"/>
        <v>450.14499999999998</v>
      </c>
      <c r="O321" s="932">
        <f t="shared" si="57"/>
        <v>118.40779999999999</v>
      </c>
      <c r="P321" s="843">
        <f t="shared" si="57"/>
        <v>5.0817999999999994</v>
      </c>
      <c r="Q321" s="315"/>
      <c r="S321" s="125"/>
      <c r="T321" s="115"/>
      <c r="U321" s="115"/>
      <c r="V321" s="115"/>
      <c r="AB321" s="125"/>
      <c r="AC321" s="125"/>
      <c r="AD321" s="125"/>
      <c r="AE321" s="189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</row>
    <row r="322" spans="2:59">
      <c r="B322" s="443"/>
      <c r="C322" s="897" t="s">
        <v>11</v>
      </c>
      <c r="D322" s="1588">
        <v>0.45</v>
      </c>
      <c r="E322" s="1141">
        <v>34.65</v>
      </c>
      <c r="F322" s="1024">
        <v>35.549999999999997</v>
      </c>
      <c r="G322" s="1023">
        <v>150.75</v>
      </c>
      <c r="H322" s="1023">
        <v>1057.5</v>
      </c>
      <c r="I322" s="1140">
        <v>27</v>
      </c>
      <c r="J322" s="836">
        <v>0.54</v>
      </c>
      <c r="K322" s="837">
        <v>0.63</v>
      </c>
      <c r="L322" s="943">
        <v>315</v>
      </c>
      <c r="M322" s="1049">
        <v>495</v>
      </c>
      <c r="N322" s="1139">
        <v>495</v>
      </c>
      <c r="O322" s="1139">
        <v>112.5</v>
      </c>
      <c r="P322" s="1142">
        <v>5.4</v>
      </c>
      <c r="Q322" s="315"/>
      <c r="S322" s="367"/>
      <c r="T322" s="115"/>
      <c r="U322" s="115"/>
      <c r="V322" s="115"/>
      <c r="AB322" s="367"/>
      <c r="AC322" s="367"/>
      <c r="AD322" s="367"/>
      <c r="AE322" s="189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</row>
    <row r="323" spans="2:59" ht="13.5" customHeight="1" thickBot="1">
      <c r="B323" s="246"/>
      <c r="C323" s="1003" t="s">
        <v>475</v>
      </c>
      <c r="D323" s="1050"/>
      <c r="E323" s="1027">
        <f t="shared" ref="E323:P323" si="58">(E321*100/E339)-45</f>
        <v>8.9701298701298668</v>
      </c>
      <c r="F323" s="1028">
        <f t="shared" si="58"/>
        <v>3.6797468354430407</v>
      </c>
      <c r="G323" s="1028">
        <f t="shared" si="58"/>
        <v>-4.7077611940298567</v>
      </c>
      <c r="H323" s="1028">
        <f t="shared" si="58"/>
        <v>-0.16514893617021187</v>
      </c>
      <c r="I323" s="1028">
        <f t="shared" si="58"/>
        <v>-13.839999999999996</v>
      </c>
      <c r="J323" s="1028">
        <f t="shared" si="58"/>
        <v>-0.8333333333333357</v>
      </c>
      <c r="K323" s="1028">
        <f t="shared" si="58"/>
        <v>6.1714285714285779</v>
      </c>
      <c r="L323" s="1028">
        <f t="shared" si="58"/>
        <v>-10.361000000000004</v>
      </c>
      <c r="M323" s="1028">
        <f t="shared" si="58"/>
        <v>39.319545454545462</v>
      </c>
      <c r="N323" s="1028">
        <f t="shared" si="58"/>
        <v>-4.0777272727272731</v>
      </c>
      <c r="O323" s="1028">
        <f t="shared" si="58"/>
        <v>2.363119999999995</v>
      </c>
      <c r="P323" s="1041">
        <f t="shared" si="58"/>
        <v>-2.6516666666666708</v>
      </c>
      <c r="Q323" s="315"/>
      <c r="S323" s="125"/>
      <c r="T323" s="115"/>
      <c r="U323" s="115"/>
      <c r="V323" s="115"/>
      <c r="AB323" s="125"/>
      <c r="AC323" s="125"/>
      <c r="AD323" s="125"/>
      <c r="AE323" s="189"/>
      <c r="AF323" s="115"/>
      <c r="AG323" s="209"/>
      <c r="AH323" s="209"/>
      <c r="AI323" s="209"/>
      <c r="AJ323" s="196"/>
      <c r="AK323" s="609"/>
      <c r="AL323" s="209"/>
      <c r="AM323" s="196"/>
      <c r="AN323" s="196"/>
      <c r="AO323" s="209"/>
      <c r="AP323" s="610"/>
      <c r="AQ323" s="209"/>
      <c r="AR323" s="209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</row>
    <row r="324" spans="2:59" ht="13.5" customHeight="1">
      <c r="Q324" s="315"/>
      <c r="S324" s="125"/>
      <c r="T324" s="115"/>
      <c r="U324" s="115"/>
      <c r="V324" s="115"/>
      <c r="AB324" s="125"/>
      <c r="AC324" s="125"/>
      <c r="AD324" s="125"/>
      <c r="AE324" s="189"/>
      <c r="AF324" s="115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</row>
    <row r="325" spans="2:59" ht="15" customHeight="1" thickBot="1">
      <c r="P325"/>
      <c r="Q325" s="315"/>
      <c r="S325" s="125"/>
      <c r="T325" s="115"/>
      <c r="U325" s="115"/>
      <c r="V325" s="115"/>
      <c r="AB325" s="125"/>
      <c r="AC325" s="239"/>
      <c r="AD325" s="125"/>
      <c r="AE325" s="189"/>
      <c r="AF325" s="115"/>
      <c r="AG325" s="115"/>
      <c r="AH325" s="115"/>
      <c r="AI325" s="115"/>
      <c r="AJ325" s="196"/>
      <c r="AK325" s="196"/>
      <c r="AL325" s="115"/>
      <c r="AM325" s="196"/>
      <c r="AN325" s="196"/>
      <c r="AO325" s="115"/>
      <c r="AP325" s="110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</row>
    <row r="326" spans="2:59" ht="14.25" customHeight="1">
      <c r="B326" s="1006" t="s">
        <v>349</v>
      </c>
      <c r="C326" s="43"/>
      <c r="D326" s="44"/>
      <c r="E326" s="953">
        <f t="shared" ref="E326:P326" si="59">E291+E303+E311</f>
        <v>60.686999999999998</v>
      </c>
      <c r="F326" s="954">
        <f t="shared" si="59"/>
        <v>61.273000000000003</v>
      </c>
      <c r="G326" s="954">
        <f t="shared" si="59"/>
        <v>220.72799999999998</v>
      </c>
      <c r="H326" s="954">
        <f t="shared" si="59"/>
        <v>1645.5279</v>
      </c>
      <c r="I326" s="954">
        <f t="shared" si="59"/>
        <v>29.038</v>
      </c>
      <c r="J326" s="954">
        <f t="shared" si="59"/>
        <v>0.80299999999999994</v>
      </c>
      <c r="K326" s="954">
        <f t="shared" si="59"/>
        <v>1.0694000000000001</v>
      </c>
      <c r="L326" s="954">
        <f t="shared" si="59"/>
        <v>318.80599999999998</v>
      </c>
      <c r="M326" s="1982">
        <f t="shared" si="59"/>
        <v>1310.1959999999999</v>
      </c>
      <c r="N326" s="2209">
        <f t="shared" si="59"/>
        <v>586.23149999999998</v>
      </c>
      <c r="O326" s="2013">
        <f t="shared" si="59"/>
        <v>149.94549999999998</v>
      </c>
      <c r="P326" s="1046">
        <f t="shared" si="59"/>
        <v>9.4626000000000001</v>
      </c>
      <c r="Q326" s="315"/>
      <c r="S326" s="424"/>
      <c r="T326" s="115"/>
      <c r="U326" s="115"/>
      <c r="V326" s="115"/>
      <c r="AB326" s="230"/>
      <c r="AC326" s="114"/>
      <c r="AD326" s="114"/>
      <c r="AE326" s="105"/>
      <c r="AF326" s="115"/>
      <c r="AG326" s="613"/>
      <c r="AH326" s="614"/>
      <c r="AI326" s="615"/>
      <c r="AJ326" s="616"/>
      <c r="AK326" s="617"/>
      <c r="AL326" s="617"/>
      <c r="AM326" s="617"/>
      <c r="AN326" s="617"/>
      <c r="AO326" s="617"/>
      <c r="AP326" s="617"/>
      <c r="AQ326" s="613"/>
      <c r="AR326" s="613"/>
      <c r="AS326" s="618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</row>
    <row r="327" spans="2:59">
      <c r="B327" s="1007"/>
      <c r="C327" s="1008" t="s">
        <v>11</v>
      </c>
      <c r="D327" s="1588">
        <v>0.7</v>
      </c>
      <c r="E327" s="1145">
        <v>53.9</v>
      </c>
      <c r="F327" s="1143">
        <v>55.3</v>
      </c>
      <c r="G327" s="1144">
        <v>234.5</v>
      </c>
      <c r="H327" s="1144">
        <v>1645</v>
      </c>
      <c r="I327" s="1140">
        <v>42</v>
      </c>
      <c r="J327" s="836">
        <v>0.84</v>
      </c>
      <c r="K327" s="837">
        <v>0.98</v>
      </c>
      <c r="L327" s="943">
        <v>490</v>
      </c>
      <c r="M327" s="1049">
        <v>770</v>
      </c>
      <c r="N327" s="1139">
        <v>770</v>
      </c>
      <c r="O327" s="1139">
        <v>175</v>
      </c>
      <c r="P327" s="1142">
        <v>8.4</v>
      </c>
      <c r="Q327" s="315"/>
      <c r="S327" s="640"/>
      <c r="T327" s="115"/>
      <c r="U327" s="115"/>
      <c r="V327" s="115"/>
      <c r="AB327" s="397"/>
      <c r="AC327" s="397"/>
      <c r="AD327" s="398"/>
      <c r="AE327" s="398"/>
      <c r="AF327" s="115"/>
      <c r="AG327" s="220"/>
      <c r="AH327" s="220"/>
      <c r="AI327" s="220"/>
      <c r="AJ327" s="619"/>
      <c r="AK327" s="220"/>
      <c r="AL327" s="220"/>
      <c r="AM327" s="220"/>
      <c r="AN327" s="220"/>
      <c r="AO327" s="220"/>
      <c r="AP327" s="220"/>
      <c r="AQ327" s="220"/>
      <c r="AR327" s="220"/>
      <c r="AS327" s="220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</row>
    <row r="328" spans="2:59" ht="15.75" thickBot="1">
      <c r="B328" s="246"/>
      <c r="C328" s="1003" t="s">
        <v>475</v>
      </c>
      <c r="D328" s="1050"/>
      <c r="E328" s="1027">
        <f t="shared" ref="E328:P328" si="60">(E326*100/E339)-70</f>
        <v>8.8142857142857167</v>
      </c>
      <c r="F328" s="1028">
        <f t="shared" si="60"/>
        <v>7.5607594936708864</v>
      </c>
      <c r="G328" s="1028">
        <f t="shared" si="60"/>
        <v>-4.1110447761193996</v>
      </c>
      <c r="H328" s="1028">
        <f t="shared" si="60"/>
        <v>2.2463829787241707E-2</v>
      </c>
      <c r="I328" s="1028">
        <f t="shared" si="60"/>
        <v>-21.603333333333332</v>
      </c>
      <c r="J328" s="1028">
        <f t="shared" si="60"/>
        <v>-3.0833333333333286</v>
      </c>
      <c r="K328" s="1028">
        <f t="shared" si="60"/>
        <v>6.3857142857143003</v>
      </c>
      <c r="L328" s="1028">
        <f t="shared" si="60"/>
        <v>-24.45628571428572</v>
      </c>
      <c r="M328" s="1028">
        <f t="shared" si="60"/>
        <v>49.108727272727265</v>
      </c>
      <c r="N328" s="1028">
        <f t="shared" si="60"/>
        <v>-16.706227272727268</v>
      </c>
      <c r="O328" s="1028">
        <f t="shared" si="60"/>
        <v>-10.021800000000013</v>
      </c>
      <c r="P328" s="1041">
        <f t="shared" si="60"/>
        <v>8.855000000000004</v>
      </c>
      <c r="Q328" s="315"/>
      <c r="S328" s="395"/>
      <c r="T328" s="115"/>
      <c r="U328" s="115"/>
      <c r="V328" s="115"/>
      <c r="AB328" s="395"/>
      <c r="AC328" s="400"/>
      <c r="AD328" s="400"/>
      <c r="AE328" s="401"/>
      <c r="AF328" s="115"/>
      <c r="AG328" s="125"/>
      <c r="AH328" s="125"/>
      <c r="AI328" s="125"/>
      <c r="AJ328" s="190"/>
      <c r="AK328" s="365"/>
      <c r="AL328" s="365"/>
      <c r="AM328" s="365"/>
      <c r="AN328" s="365"/>
      <c r="AO328" s="125"/>
      <c r="AP328" s="239"/>
      <c r="AQ328" s="125"/>
      <c r="AR328" s="125"/>
      <c r="AS328" s="189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</row>
    <row r="329" spans="2:59">
      <c r="Q329" s="315"/>
      <c r="S329" s="130"/>
      <c r="T329" s="115"/>
      <c r="U329" s="115"/>
      <c r="V329" s="115"/>
      <c r="AB329" s="130"/>
      <c r="AC329" s="130"/>
      <c r="AD329" s="130"/>
      <c r="AE329" s="115"/>
      <c r="AF329" s="115"/>
      <c r="AG329" s="630"/>
      <c r="AH329" s="630"/>
      <c r="AI329" s="630"/>
      <c r="AJ329" s="639"/>
      <c r="AK329" s="630"/>
      <c r="AL329" s="630"/>
      <c r="AM329" s="630"/>
      <c r="AN329" s="630"/>
      <c r="AO329" s="631"/>
      <c r="AP329" s="631"/>
      <c r="AQ329" s="630"/>
      <c r="AR329" s="630"/>
      <c r="AS329" s="630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</row>
    <row r="330" spans="2:59" ht="14.25" customHeight="1">
      <c r="K330" s="71"/>
      <c r="P330"/>
      <c r="Q330" s="315"/>
      <c r="S330" s="130"/>
      <c r="T330" s="115"/>
      <c r="U330" s="115"/>
      <c r="V330" s="115"/>
      <c r="AB330" s="130"/>
      <c r="AC330" s="130"/>
      <c r="AD330" s="130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</row>
    <row r="331" spans="2:59" ht="13.5" customHeight="1">
      <c r="C331" s="899"/>
      <c r="D331" s="12" t="s">
        <v>213</v>
      </c>
      <c r="E331" s="317"/>
      <c r="S331" s="215"/>
      <c r="T331" s="115"/>
      <c r="U331" s="115"/>
      <c r="V331" s="115"/>
      <c r="AB331" s="135"/>
      <c r="AC331" s="135"/>
      <c r="AD331" s="13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</row>
    <row r="332" spans="2:59" ht="13.5" customHeight="1">
      <c r="C332" s="13" t="s">
        <v>828</v>
      </c>
      <c r="D332" s="159"/>
      <c r="E332" s="2"/>
      <c r="F332"/>
      <c r="I332"/>
      <c r="J332"/>
      <c r="K332" s="26"/>
      <c r="L332" s="26"/>
      <c r="M332"/>
      <c r="N332"/>
      <c r="O332"/>
      <c r="P332"/>
      <c r="Q332" s="115"/>
      <c r="S332" s="405"/>
      <c r="T332" s="115"/>
      <c r="U332" s="115"/>
      <c r="V332" s="115"/>
      <c r="AB332" s="405"/>
      <c r="AC332" s="405"/>
      <c r="AD332" s="405"/>
      <c r="AE332" s="40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</row>
    <row r="333" spans="2:59" ht="12.75" customHeight="1">
      <c r="C333" s="25" t="s">
        <v>361</v>
      </c>
      <c r="I333" s="324" t="s">
        <v>382</v>
      </c>
      <c r="N333" s="5"/>
      <c r="S333" s="649"/>
      <c r="T333" s="115"/>
      <c r="U333" s="115"/>
      <c r="V333" s="115"/>
      <c r="AB333" s="649"/>
      <c r="AC333" s="649"/>
      <c r="AD333" s="649"/>
      <c r="AE333" s="648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</row>
    <row r="334" spans="2:59" ht="12.75" customHeight="1">
      <c r="C334" s="899" t="s">
        <v>829</v>
      </c>
      <c r="S334" s="650"/>
      <c r="T334" s="115"/>
      <c r="U334" s="115"/>
      <c r="V334" s="115"/>
      <c r="AB334" s="650"/>
      <c r="AC334" s="650"/>
      <c r="AD334" s="650"/>
      <c r="AE334" s="650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</row>
    <row r="335" spans="2:59" ht="16.5" customHeight="1" thickBot="1">
      <c r="B335" s="28" t="s">
        <v>355</v>
      </c>
      <c r="C335" s="26"/>
      <c r="D335"/>
      <c r="F335" s="32" t="s">
        <v>827</v>
      </c>
      <c r="I335" s="29" t="s">
        <v>0</v>
      </c>
      <c r="J335"/>
      <c r="K335" s="86" t="s">
        <v>473</v>
      </c>
      <c r="L335" s="26"/>
      <c r="M335" s="26"/>
      <c r="N335" s="33"/>
      <c r="P335" s="128"/>
      <c r="S335" s="395"/>
      <c r="AB335" s="395"/>
      <c r="AC335" s="395"/>
      <c r="AD335" s="401"/>
      <c r="AE335" s="651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</row>
    <row r="336" spans="2:59" ht="14.25" customHeight="1" thickBot="1">
      <c r="B336" s="990" t="s">
        <v>354</v>
      </c>
      <c r="C336" s="65"/>
      <c r="D336" s="527"/>
      <c r="E336" s="1160" t="s">
        <v>852</v>
      </c>
      <c r="F336" s="373"/>
      <c r="G336" s="373"/>
      <c r="H336" s="1900" t="s">
        <v>703</v>
      </c>
      <c r="I336" s="682" t="s">
        <v>333</v>
      </c>
      <c r="J336" s="1986"/>
      <c r="K336" s="1986"/>
      <c r="L336" s="1987"/>
      <c r="M336" s="909" t="s">
        <v>334</v>
      </c>
      <c r="N336" s="40"/>
      <c r="O336" s="910"/>
      <c r="P336" s="529"/>
      <c r="Q336" s="315"/>
      <c r="S336" s="647"/>
      <c r="T336" s="115"/>
      <c r="U336" s="115"/>
      <c r="V336" s="115"/>
      <c r="AB336" s="647"/>
      <c r="AC336" s="647"/>
      <c r="AD336" s="647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</row>
    <row r="337" spans="2:59">
      <c r="B337" s="68"/>
      <c r="C337" s="955" t="s">
        <v>307</v>
      </c>
      <c r="D337" s="530"/>
      <c r="E337" s="1134" t="s">
        <v>189</v>
      </c>
      <c r="F337" s="1134" t="s">
        <v>56</v>
      </c>
      <c r="G337" s="1984" t="s">
        <v>57</v>
      </c>
      <c r="H337" s="1985" t="s">
        <v>192</v>
      </c>
      <c r="I337" s="744"/>
      <c r="J337" s="1928"/>
      <c r="K337" s="40"/>
      <c r="L337" s="1928"/>
      <c r="M337" s="1988" t="s">
        <v>345</v>
      </c>
      <c r="N337" s="1989" t="s">
        <v>346</v>
      </c>
      <c r="O337" s="1988" t="s">
        <v>347</v>
      </c>
      <c r="P337" s="1990" t="s">
        <v>348</v>
      </c>
      <c r="Q337" s="315"/>
      <c r="S337" s="649"/>
      <c r="T337" s="115"/>
      <c r="U337" s="115"/>
      <c r="V337" s="115"/>
      <c r="AB337" s="648"/>
      <c r="AC337" s="648"/>
      <c r="AD337" s="652"/>
      <c r="AE337" s="653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</row>
    <row r="338" spans="2:59" ht="16.5" thickBot="1">
      <c r="B338" s="64"/>
      <c r="C338" s="741" t="s">
        <v>242</v>
      </c>
      <c r="D338" s="499"/>
      <c r="E338" s="459" t="s">
        <v>6</v>
      </c>
      <c r="F338" s="459" t="s">
        <v>7</v>
      </c>
      <c r="G338" s="459" t="s">
        <v>8</v>
      </c>
      <c r="H338" s="1933" t="s">
        <v>466</v>
      </c>
      <c r="I338" s="1124" t="s">
        <v>336</v>
      </c>
      <c r="J338" s="1991" t="s">
        <v>337</v>
      </c>
      <c r="K338" s="1749" t="s">
        <v>338</v>
      </c>
      <c r="L338" s="1934" t="s">
        <v>339</v>
      </c>
      <c r="M338" s="1935" t="s">
        <v>340</v>
      </c>
      <c r="N338" s="1934" t="s">
        <v>341</v>
      </c>
      <c r="O338" s="1935" t="s">
        <v>342</v>
      </c>
      <c r="P338" s="1937" t="s">
        <v>343</v>
      </c>
      <c r="Q338" s="315"/>
      <c r="S338" s="130"/>
      <c r="T338" s="115"/>
      <c r="U338" s="115"/>
      <c r="V338" s="115"/>
      <c r="AB338" s="130"/>
      <c r="AC338" s="130"/>
      <c r="AD338" s="130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</row>
    <row r="339" spans="2:59" ht="14.25" customHeight="1">
      <c r="B339" s="91"/>
      <c r="C339" s="824" t="s">
        <v>106</v>
      </c>
      <c r="D339" s="825">
        <v>1</v>
      </c>
      <c r="E339" s="407">
        <v>77</v>
      </c>
      <c r="F339" s="66">
        <v>79</v>
      </c>
      <c r="G339" s="67">
        <v>335</v>
      </c>
      <c r="H339" s="1135">
        <v>2350</v>
      </c>
      <c r="I339" s="407">
        <v>60</v>
      </c>
      <c r="J339" s="66">
        <v>1.2</v>
      </c>
      <c r="K339" s="66">
        <v>1.4</v>
      </c>
      <c r="L339" s="67">
        <v>700</v>
      </c>
      <c r="M339" s="959">
        <v>1100</v>
      </c>
      <c r="N339" s="959">
        <v>1100</v>
      </c>
      <c r="O339" s="959">
        <v>250</v>
      </c>
      <c r="P339" s="960">
        <v>12</v>
      </c>
      <c r="Q339" s="315"/>
      <c r="S339" s="607"/>
      <c r="T339" s="115"/>
      <c r="U339" s="115"/>
      <c r="V339" s="115"/>
      <c r="AB339" s="607"/>
      <c r="AC339" s="605"/>
      <c r="AD339" s="605"/>
      <c r="AE339" s="606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</row>
    <row r="340" spans="2:59" ht="11.25" customHeight="1">
      <c r="B340" s="182"/>
      <c r="C340" s="666" t="s">
        <v>118</v>
      </c>
      <c r="D340" s="826"/>
      <c r="E340" s="691"/>
      <c r="F340" s="408"/>
      <c r="G340" s="408"/>
      <c r="H340" s="408"/>
      <c r="I340" s="408"/>
      <c r="J340" s="408"/>
      <c r="K340" s="408"/>
      <c r="L340" s="408"/>
      <c r="M340" s="408"/>
      <c r="N340" s="408"/>
      <c r="O340" s="408"/>
      <c r="P340" s="692"/>
      <c r="Q340" s="315"/>
      <c r="S340" s="130"/>
      <c r="T340" s="115"/>
      <c r="U340" s="115"/>
      <c r="V340" s="115"/>
      <c r="AB340" s="130"/>
      <c r="AC340" s="130"/>
      <c r="AD340" s="130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</row>
    <row r="341" spans="2:59" ht="12" customHeight="1">
      <c r="B341" s="961" t="s">
        <v>350</v>
      </c>
      <c r="C341" s="541" t="s">
        <v>305</v>
      </c>
      <c r="D341" s="371">
        <v>0.25</v>
      </c>
      <c r="E341" s="979">
        <f t="shared" ref="E341:P341" si="61">(E339/100)*25</f>
        <v>19.25</v>
      </c>
      <c r="F341" s="980">
        <f t="shared" si="61"/>
        <v>19.75</v>
      </c>
      <c r="G341" s="980">
        <f t="shared" si="61"/>
        <v>83.75</v>
      </c>
      <c r="H341" s="980">
        <f t="shared" si="61"/>
        <v>587.5</v>
      </c>
      <c r="I341" s="980">
        <f t="shared" si="61"/>
        <v>15</v>
      </c>
      <c r="J341" s="980">
        <f t="shared" si="61"/>
        <v>0.3</v>
      </c>
      <c r="K341" s="980">
        <f t="shared" si="61"/>
        <v>0.35</v>
      </c>
      <c r="L341" s="980">
        <f t="shared" si="61"/>
        <v>175</v>
      </c>
      <c r="M341" s="1168">
        <f t="shared" si="61"/>
        <v>275</v>
      </c>
      <c r="N341" s="1168">
        <f t="shared" si="61"/>
        <v>275</v>
      </c>
      <c r="O341" s="980">
        <f t="shared" si="61"/>
        <v>62.5</v>
      </c>
      <c r="P341" s="981">
        <f t="shared" si="61"/>
        <v>3</v>
      </c>
      <c r="Q341" s="315"/>
      <c r="S341" s="130"/>
      <c r="T341" s="115"/>
      <c r="U341" s="115"/>
      <c r="V341" s="115"/>
      <c r="AB341" s="130"/>
      <c r="AC341" s="130"/>
      <c r="AD341" s="130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</row>
    <row r="342" spans="2:59" ht="9.75" customHeight="1">
      <c r="B342" s="68"/>
      <c r="C342" s="1054"/>
      <c r="D342" s="542"/>
      <c r="E342" s="234"/>
      <c r="F342" s="962"/>
      <c r="G342" s="962"/>
      <c r="H342" s="962"/>
      <c r="I342" s="962"/>
      <c r="J342" s="962"/>
      <c r="K342" s="962"/>
      <c r="L342" s="962"/>
      <c r="M342" s="962"/>
      <c r="N342" s="962"/>
      <c r="O342" s="962"/>
      <c r="P342" s="963"/>
      <c r="Q342" s="315"/>
      <c r="S342" s="130"/>
      <c r="T342" s="115"/>
      <c r="U342" s="115"/>
      <c r="V342" s="115"/>
      <c r="AB342" s="130"/>
      <c r="AC342" s="130"/>
      <c r="AD342" s="130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</row>
    <row r="343" spans="2:59" ht="14.25" customHeight="1" thickBot="1">
      <c r="B343" s="544"/>
      <c r="C343" s="545" t="s">
        <v>304</v>
      </c>
      <c r="D343" s="546"/>
      <c r="E343" s="235">
        <f t="shared" ref="E343:P343" si="62">(E75+E128+E184+E237+E291)/5</f>
        <v>19.249999999999996</v>
      </c>
      <c r="F343" s="236">
        <f t="shared" si="62"/>
        <v>19.750000000000004</v>
      </c>
      <c r="G343" s="236">
        <f t="shared" si="62"/>
        <v>83.750000000000014</v>
      </c>
      <c r="H343" s="236">
        <f t="shared" si="62"/>
        <v>587.49999999999989</v>
      </c>
      <c r="I343" s="236">
        <f t="shared" si="62"/>
        <v>14.999199999999998</v>
      </c>
      <c r="J343" s="236">
        <f t="shared" si="62"/>
        <v>0.22042</v>
      </c>
      <c r="K343" s="236">
        <f t="shared" si="62"/>
        <v>0.28876000000000002</v>
      </c>
      <c r="L343" s="2257">
        <f t="shared" si="62"/>
        <v>111.4926</v>
      </c>
      <c r="M343" s="1992">
        <f t="shared" si="62"/>
        <v>280.3818</v>
      </c>
      <c r="N343" s="1992">
        <f t="shared" si="62"/>
        <v>155.15717999999998</v>
      </c>
      <c r="O343" s="966">
        <f t="shared" si="62"/>
        <v>41.689459999999997</v>
      </c>
      <c r="P343" s="554">
        <f t="shared" si="62"/>
        <v>2.89384</v>
      </c>
      <c r="Q343" s="315"/>
      <c r="S343" s="130"/>
      <c r="T343" s="115"/>
      <c r="U343" s="115"/>
      <c r="V343" s="115"/>
      <c r="AB343" s="130"/>
      <c r="AC343" s="130"/>
      <c r="AD343" s="130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</row>
    <row r="344" spans="2:59" ht="15.75" thickBot="1">
      <c r="B344" s="246"/>
      <c r="C344" s="1003" t="s">
        <v>475</v>
      </c>
      <c r="D344" s="1050"/>
      <c r="E344" s="1055">
        <f t="shared" ref="E344:P344" si="63">(E343*100/E339)-25</f>
        <v>0</v>
      </c>
      <c r="F344" s="1056">
        <f t="shared" si="63"/>
        <v>0</v>
      </c>
      <c r="G344" s="1056">
        <f t="shared" si="63"/>
        <v>0</v>
      </c>
      <c r="H344" s="1056">
        <f t="shared" si="63"/>
        <v>0</v>
      </c>
      <c r="I344" s="1056">
        <f t="shared" si="63"/>
        <v>-1.3333333333349628E-3</v>
      </c>
      <c r="J344" s="1056">
        <f t="shared" si="63"/>
        <v>-6.6316666666666642</v>
      </c>
      <c r="K344" s="1056">
        <f t="shared" si="63"/>
        <v>-4.3742857142857119</v>
      </c>
      <c r="L344" s="1056">
        <f t="shared" si="63"/>
        <v>-9.0724857142857136</v>
      </c>
      <c r="M344" s="1056">
        <f t="shared" si="63"/>
        <v>0.48925454545454627</v>
      </c>
      <c r="N344" s="1056">
        <f t="shared" si="63"/>
        <v>-10.894801818181818</v>
      </c>
      <c r="O344" s="1056">
        <f t="shared" si="63"/>
        <v>-8.3242159999999998</v>
      </c>
      <c r="P344" s="1057">
        <f t="shared" si="63"/>
        <v>-0.88466666666666427</v>
      </c>
      <c r="Q344" s="315"/>
      <c r="S344" s="130"/>
      <c r="T344" s="115"/>
      <c r="U344" s="115"/>
      <c r="V344" s="115"/>
      <c r="AB344" s="130"/>
      <c r="AC344" s="130"/>
      <c r="AD344" s="130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</row>
    <row r="345" spans="2:59" ht="13.5" customHeight="1" thickBot="1">
      <c r="Q345" s="315"/>
      <c r="S345" s="130"/>
      <c r="T345" s="115"/>
      <c r="U345" s="115"/>
      <c r="V345" s="115"/>
      <c r="AB345" s="130"/>
      <c r="AC345" s="130"/>
      <c r="AD345" s="130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</row>
    <row r="346" spans="2:59" ht="15.75" thickBot="1">
      <c r="B346" s="990" t="s">
        <v>354</v>
      </c>
      <c r="C346" s="65"/>
      <c r="D346" s="1159"/>
      <c r="E346" s="1160" t="s">
        <v>852</v>
      </c>
      <c r="F346" s="373"/>
      <c r="G346" s="373"/>
      <c r="H346" s="1900" t="s">
        <v>703</v>
      </c>
      <c r="I346" s="682" t="s">
        <v>333</v>
      </c>
      <c r="J346" s="1986"/>
      <c r="K346" s="1986"/>
      <c r="L346" s="1987"/>
      <c r="M346" s="909" t="s">
        <v>334</v>
      </c>
      <c r="N346" s="40"/>
      <c r="O346" s="910"/>
      <c r="P346" s="529"/>
      <c r="Q346" s="315"/>
      <c r="S346" s="130"/>
      <c r="T346" s="115"/>
      <c r="U346" s="115"/>
      <c r="V346" s="115"/>
      <c r="AB346" s="130"/>
      <c r="AC346" s="130"/>
      <c r="AD346" s="130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</row>
    <row r="347" spans="2:59">
      <c r="B347" s="68"/>
      <c r="C347" s="955" t="s">
        <v>308</v>
      </c>
      <c r="D347" s="826"/>
      <c r="E347" s="1134" t="s">
        <v>189</v>
      </c>
      <c r="F347" s="1134" t="s">
        <v>56</v>
      </c>
      <c r="G347" s="1984" t="s">
        <v>57</v>
      </c>
      <c r="H347" s="1985" t="s">
        <v>192</v>
      </c>
      <c r="I347" s="744"/>
      <c r="J347" s="1928"/>
      <c r="K347" s="40"/>
      <c r="L347" s="1928"/>
      <c r="M347" s="1988" t="s">
        <v>345</v>
      </c>
      <c r="N347" s="1989" t="s">
        <v>346</v>
      </c>
      <c r="O347" s="1988" t="s">
        <v>347</v>
      </c>
      <c r="P347" s="1990" t="s">
        <v>348</v>
      </c>
      <c r="Q347" s="315"/>
      <c r="S347" s="130"/>
      <c r="T347" s="115"/>
      <c r="U347" s="115"/>
      <c r="V347" s="115"/>
      <c r="AB347" s="130"/>
      <c r="AC347" s="130"/>
      <c r="AD347" s="130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</row>
    <row r="348" spans="2:59" ht="14.25" customHeight="1" thickBot="1">
      <c r="B348" s="64"/>
      <c r="C348" s="741" t="s">
        <v>242</v>
      </c>
      <c r="D348" s="914"/>
      <c r="E348" s="459" t="s">
        <v>6</v>
      </c>
      <c r="F348" s="459" t="s">
        <v>7</v>
      </c>
      <c r="G348" s="459" t="s">
        <v>8</v>
      </c>
      <c r="H348" s="1933" t="s">
        <v>466</v>
      </c>
      <c r="I348" s="1124" t="s">
        <v>336</v>
      </c>
      <c r="J348" s="1991" t="s">
        <v>337</v>
      </c>
      <c r="K348" s="1749" t="s">
        <v>338</v>
      </c>
      <c r="L348" s="1934" t="s">
        <v>339</v>
      </c>
      <c r="M348" s="1935" t="s">
        <v>340</v>
      </c>
      <c r="N348" s="1934" t="s">
        <v>341</v>
      </c>
      <c r="O348" s="1935" t="s">
        <v>342</v>
      </c>
      <c r="P348" s="1937" t="s">
        <v>343</v>
      </c>
      <c r="Q348" s="315"/>
      <c r="S348" s="130"/>
      <c r="T348" s="115"/>
      <c r="U348" s="115"/>
      <c r="V348" s="115"/>
      <c r="AB348" s="130"/>
      <c r="AC348" s="130"/>
      <c r="AD348" s="130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</row>
    <row r="349" spans="2:59" ht="13.5" customHeight="1">
      <c r="B349" s="91"/>
      <c r="C349" s="824" t="s">
        <v>106</v>
      </c>
      <c r="D349" s="825">
        <v>1</v>
      </c>
      <c r="E349" s="407">
        <v>77</v>
      </c>
      <c r="F349" s="66">
        <v>79</v>
      </c>
      <c r="G349" s="67">
        <v>335</v>
      </c>
      <c r="H349" s="1135">
        <v>2350</v>
      </c>
      <c r="I349" s="407">
        <v>60</v>
      </c>
      <c r="J349" s="66">
        <v>1.2</v>
      </c>
      <c r="K349" s="66">
        <v>1.4</v>
      </c>
      <c r="L349" s="67">
        <v>700</v>
      </c>
      <c r="M349" s="959">
        <v>1100</v>
      </c>
      <c r="N349" s="959">
        <v>1100</v>
      </c>
      <c r="O349" s="959">
        <v>250</v>
      </c>
      <c r="P349" s="960">
        <v>12</v>
      </c>
      <c r="Q349" s="315"/>
      <c r="R349" s="11"/>
      <c r="S349" s="130"/>
      <c r="T349" s="115"/>
      <c r="U349" s="115"/>
      <c r="V349" s="115"/>
      <c r="W349" s="11"/>
      <c r="X349" s="11"/>
      <c r="Y349" s="11"/>
      <c r="Z349" s="11"/>
      <c r="AB349" s="130"/>
      <c r="AC349" s="130"/>
      <c r="AD349" s="130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</row>
    <row r="350" spans="2:59" ht="12.75" customHeight="1">
      <c r="B350" s="182"/>
      <c r="C350" s="666" t="s">
        <v>118</v>
      </c>
      <c r="D350" s="826"/>
      <c r="E350" s="691"/>
      <c r="F350" s="408"/>
      <c r="G350" s="408"/>
      <c r="H350" s="408"/>
      <c r="I350" s="408"/>
      <c r="J350" s="408"/>
      <c r="K350" s="408"/>
      <c r="L350" s="408"/>
      <c r="M350" s="408"/>
      <c r="N350" s="408"/>
      <c r="O350" s="408"/>
      <c r="P350" s="692"/>
      <c r="Q350" s="315"/>
      <c r="R350" s="7"/>
      <c r="S350" s="130"/>
      <c r="T350" s="125"/>
      <c r="U350" s="365"/>
      <c r="V350" s="365"/>
      <c r="W350" s="746"/>
      <c r="X350" s="673"/>
      <c r="Y350" s="670"/>
      <c r="Z350" s="11"/>
      <c r="AB350" s="130"/>
      <c r="AC350" s="130"/>
      <c r="AD350" s="130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</row>
    <row r="351" spans="2:59" ht="13.5" customHeight="1">
      <c r="B351" s="961" t="s">
        <v>350</v>
      </c>
      <c r="C351" s="541" t="s">
        <v>306</v>
      </c>
      <c r="D351" s="371">
        <v>0.35</v>
      </c>
      <c r="E351" s="979">
        <f>(E349/100)*35</f>
        <v>26.95</v>
      </c>
      <c r="F351" s="980">
        <f t="shared" ref="F351:P351" si="64">(F349/100)*35</f>
        <v>27.650000000000002</v>
      </c>
      <c r="G351" s="980">
        <f t="shared" si="64"/>
        <v>117.25</v>
      </c>
      <c r="H351" s="980">
        <f t="shared" si="64"/>
        <v>822.5</v>
      </c>
      <c r="I351" s="980">
        <f t="shared" si="64"/>
        <v>21</v>
      </c>
      <c r="J351" s="980">
        <f t="shared" si="64"/>
        <v>0.42</v>
      </c>
      <c r="K351" s="980">
        <f t="shared" si="64"/>
        <v>0.48999999999999994</v>
      </c>
      <c r="L351" s="980">
        <f t="shared" si="64"/>
        <v>245</v>
      </c>
      <c r="M351" s="1168">
        <f t="shared" si="64"/>
        <v>385</v>
      </c>
      <c r="N351" s="1168">
        <f t="shared" si="64"/>
        <v>385</v>
      </c>
      <c r="O351" s="980">
        <f t="shared" si="64"/>
        <v>87.5</v>
      </c>
      <c r="P351" s="981">
        <f t="shared" si="64"/>
        <v>4.2</v>
      </c>
      <c r="Q351" s="315"/>
      <c r="R351" s="7"/>
      <c r="S351" s="130"/>
      <c r="T351" s="189"/>
      <c r="U351" s="189"/>
      <c r="V351" s="189"/>
      <c r="W351" s="746"/>
      <c r="X351" s="673"/>
      <c r="Y351" s="670"/>
      <c r="Z351" s="11"/>
      <c r="AB351" s="130"/>
      <c r="AC351" s="130"/>
      <c r="AD351" s="130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</row>
    <row r="352" spans="2:59">
      <c r="B352" s="1058"/>
      <c r="C352" s="1059" t="s">
        <v>304</v>
      </c>
      <c r="D352" s="1060"/>
      <c r="E352" s="1620">
        <f t="shared" ref="E352:P352" si="65">(E86+E139+E196+E249+E303)/5</f>
        <v>26.95</v>
      </c>
      <c r="F352" s="1621">
        <f t="shared" si="65"/>
        <v>27.65</v>
      </c>
      <c r="G352" s="1621">
        <f t="shared" si="65"/>
        <v>117.25000000000003</v>
      </c>
      <c r="H352" s="1621">
        <f t="shared" si="65"/>
        <v>822.5</v>
      </c>
      <c r="I352" s="1621">
        <f t="shared" si="65"/>
        <v>23.850360000000002</v>
      </c>
      <c r="J352" s="1621">
        <f t="shared" si="65"/>
        <v>0.43439999999999995</v>
      </c>
      <c r="K352" s="1621">
        <f t="shared" si="65"/>
        <v>0.54648000000000008</v>
      </c>
      <c r="L352" s="1993">
        <f t="shared" si="65"/>
        <v>257.63900000000001</v>
      </c>
      <c r="M352" s="1993">
        <f t="shared" si="65"/>
        <v>342.76293800000002</v>
      </c>
      <c r="N352" s="1993">
        <f t="shared" si="65"/>
        <v>396.31593600000002</v>
      </c>
      <c r="O352" s="1621">
        <f t="shared" si="65"/>
        <v>87.043508000000003</v>
      </c>
      <c r="P352" s="1622">
        <f t="shared" si="65"/>
        <v>4.8226600000000008</v>
      </c>
      <c r="Q352" s="315"/>
      <c r="R352" s="110"/>
      <c r="S352" s="130"/>
      <c r="T352" s="125"/>
      <c r="U352" s="367"/>
      <c r="V352" s="125"/>
      <c r="W352" s="746"/>
      <c r="X352" s="4"/>
      <c r="Y352" s="719"/>
      <c r="Z352" s="11"/>
      <c r="AB352" s="130"/>
      <c r="AC352" s="130"/>
      <c r="AD352" s="130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</row>
    <row r="353" spans="2:59" ht="15.75" thickBot="1">
      <c r="B353" s="246"/>
      <c r="C353" s="1003" t="s">
        <v>475</v>
      </c>
      <c r="D353" s="1050"/>
      <c r="E353" s="1027">
        <f>(E352*100/E349)-35</f>
        <v>0</v>
      </c>
      <c r="F353" s="1028">
        <f t="shared" ref="F353:P353" si="66">(F352*100/F349)-35</f>
        <v>0</v>
      </c>
      <c r="G353" s="1028">
        <f t="shared" si="66"/>
        <v>0</v>
      </c>
      <c r="H353" s="1028">
        <f t="shared" si="66"/>
        <v>0</v>
      </c>
      <c r="I353" s="1028">
        <f t="shared" si="66"/>
        <v>4.7505999999999986</v>
      </c>
      <c r="J353" s="1028">
        <f t="shared" si="66"/>
        <v>1.2000000000000028</v>
      </c>
      <c r="K353" s="1028">
        <f t="shared" si="66"/>
        <v>4.0342857142857227</v>
      </c>
      <c r="L353" s="1028">
        <f t="shared" si="66"/>
        <v>1.805571428571433</v>
      </c>
      <c r="M353" s="1028">
        <f t="shared" si="66"/>
        <v>-3.8397329090909089</v>
      </c>
      <c r="N353" s="1028">
        <f t="shared" si="66"/>
        <v>1.0287214545454546</v>
      </c>
      <c r="O353" s="1028">
        <f t="shared" si="66"/>
        <v>-0.18259679999999889</v>
      </c>
      <c r="P353" s="1041">
        <f t="shared" si="66"/>
        <v>5.1888333333333421</v>
      </c>
      <c r="Q353" s="315"/>
      <c r="R353" s="7"/>
      <c r="S353" s="130"/>
      <c r="T353" s="125"/>
      <c r="U353" s="125"/>
      <c r="V353" s="604"/>
      <c r="W353" s="746"/>
      <c r="X353" s="747"/>
      <c r="Y353" s="670"/>
      <c r="Z353" s="11"/>
      <c r="AB353" s="130"/>
      <c r="AC353" s="130"/>
      <c r="AD353" s="130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</row>
    <row r="354" spans="2:59" ht="15.75" customHeight="1" thickBot="1">
      <c r="Q354" s="315"/>
      <c r="R354" s="233"/>
      <c r="S354" s="608"/>
      <c r="T354" s="125"/>
      <c r="U354" s="125"/>
      <c r="V354" s="125"/>
      <c r="W354" s="746"/>
      <c r="X354" s="548"/>
      <c r="Y354" s="670"/>
      <c r="Z354" s="11"/>
      <c r="AB354" s="608"/>
      <c r="AC354" s="608"/>
      <c r="AD354" s="608"/>
      <c r="AE354" s="608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</row>
    <row r="355" spans="2:59" ht="12.75" customHeight="1" thickBot="1">
      <c r="B355" s="990" t="s">
        <v>354</v>
      </c>
      <c r="C355" s="65"/>
      <c r="D355" s="1159"/>
      <c r="E355" s="1160" t="s">
        <v>852</v>
      </c>
      <c r="F355" s="373"/>
      <c r="G355" s="373"/>
      <c r="H355" s="1900" t="s">
        <v>703</v>
      </c>
      <c r="I355" s="682" t="s">
        <v>333</v>
      </c>
      <c r="J355" s="1986"/>
      <c r="K355" s="1986"/>
      <c r="L355" s="1987"/>
      <c r="M355" s="909" t="s">
        <v>334</v>
      </c>
      <c r="N355" s="40"/>
      <c r="O355" s="910"/>
      <c r="P355" s="529"/>
      <c r="Q355" s="315"/>
      <c r="R355" s="7"/>
      <c r="S355" s="130"/>
      <c r="T355" s="125"/>
      <c r="U355" s="125"/>
      <c r="V355" s="125"/>
      <c r="W355" s="746"/>
      <c r="X355" s="4"/>
      <c r="Y355" s="670"/>
      <c r="Z355" s="11"/>
      <c r="AB355" s="130"/>
      <c r="AC355" s="130"/>
      <c r="AD355" s="130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</row>
    <row r="356" spans="2:59">
      <c r="B356" s="68"/>
      <c r="C356" s="955" t="s">
        <v>309</v>
      </c>
      <c r="D356" s="826"/>
      <c r="E356" s="1134" t="s">
        <v>189</v>
      </c>
      <c r="F356" s="1134" t="s">
        <v>56</v>
      </c>
      <c r="G356" s="1984" t="s">
        <v>57</v>
      </c>
      <c r="H356" s="1985" t="s">
        <v>192</v>
      </c>
      <c r="I356" s="744"/>
      <c r="J356" s="1928"/>
      <c r="K356" s="40"/>
      <c r="L356" s="1928"/>
      <c r="M356" s="1988" t="s">
        <v>345</v>
      </c>
      <c r="N356" s="1989" t="s">
        <v>346</v>
      </c>
      <c r="O356" s="1988" t="s">
        <v>347</v>
      </c>
      <c r="P356" s="1990" t="s">
        <v>348</v>
      </c>
      <c r="Q356" s="315"/>
      <c r="R356" s="110"/>
      <c r="S356" s="130"/>
      <c r="T356" s="125"/>
      <c r="U356" s="125"/>
      <c r="V356" s="125"/>
      <c r="W356" s="746"/>
      <c r="X356" s="548"/>
      <c r="Y356" s="718"/>
      <c r="Z356" s="11"/>
      <c r="AB356" s="130"/>
      <c r="AC356" s="130"/>
      <c r="AD356" s="130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</row>
    <row r="357" spans="2:59" ht="15" customHeight="1" thickBot="1">
      <c r="B357" s="64"/>
      <c r="C357" s="741" t="s">
        <v>242</v>
      </c>
      <c r="D357" s="914"/>
      <c r="E357" s="459" t="s">
        <v>6</v>
      </c>
      <c r="F357" s="459" t="s">
        <v>7</v>
      </c>
      <c r="G357" s="459" t="s">
        <v>8</v>
      </c>
      <c r="H357" s="1933" t="s">
        <v>466</v>
      </c>
      <c r="I357" s="1124" t="s">
        <v>336</v>
      </c>
      <c r="J357" s="1991" t="s">
        <v>337</v>
      </c>
      <c r="K357" s="1749" t="s">
        <v>338</v>
      </c>
      <c r="L357" s="1934" t="s">
        <v>339</v>
      </c>
      <c r="M357" s="1935" t="s">
        <v>340</v>
      </c>
      <c r="N357" s="1934" t="s">
        <v>341</v>
      </c>
      <c r="O357" s="1935" t="s">
        <v>342</v>
      </c>
      <c r="P357" s="1937" t="s">
        <v>343</v>
      </c>
      <c r="Q357" s="315"/>
      <c r="R357" s="110"/>
      <c r="S357" s="130"/>
      <c r="T357" s="125"/>
      <c r="U357" s="125"/>
      <c r="V357" s="125"/>
      <c r="W357" s="190"/>
      <c r="X357" s="125"/>
      <c r="Y357" s="125"/>
      <c r="Z357" s="11"/>
      <c r="AB357" s="130"/>
      <c r="AC357" s="130"/>
      <c r="AD357" s="130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</row>
    <row r="358" spans="2:59" ht="12" customHeight="1">
      <c r="B358" s="68"/>
      <c r="C358" s="957" t="s">
        <v>106</v>
      </c>
      <c r="D358" s="958">
        <v>1</v>
      </c>
      <c r="E358" s="407">
        <v>77</v>
      </c>
      <c r="F358" s="66">
        <v>79</v>
      </c>
      <c r="G358" s="67">
        <v>335</v>
      </c>
      <c r="H358" s="1135">
        <v>2350</v>
      </c>
      <c r="I358" s="407">
        <v>60</v>
      </c>
      <c r="J358" s="66">
        <v>1.2</v>
      </c>
      <c r="K358" s="66">
        <v>1.4</v>
      </c>
      <c r="L358" s="67">
        <v>700</v>
      </c>
      <c r="M358" s="959">
        <v>1100</v>
      </c>
      <c r="N358" s="959">
        <v>1100</v>
      </c>
      <c r="O358" s="959">
        <v>250</v>
      </c>
      <c r="P358" s="960">
        <v>12</v>
      </c>
      <c r="Q358" s="315"/>
      <c r="R358" s="110"/>
      <c r="S358" s="115"/>
      <c r="T358" s="189"/>
      <c r="U358" s="189"/>
      <c r="V358" s="189"/>
      <c r="W358" s="746"/>
      <c r="X358" s="4"/>
      <c r="Y358" s="670"/>
      <c r="Z358" s="11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</row>
    <row r="359" spans="2:59" ht="13.5" customHeight="1">
      <c r="B359" s="182"/>
      <c r="C359" s="165" t="s">
        <v>118</v>
      </c>
      <c r="D359" s="539"/>
      <c r="E359" s="691"/>
      <c r="F359" s="408"/>
      <c r="G359" s="408"/>
      <c r="H359" s="408"/>
      <c r="I359" s="408"/>
      <c r="J359" s="408"/>
      <c r="K359" s="408"/>
      <c r="L359" s="408"/>
      <c r="M359" s="408"/>
      <c r="N359" s="408"/>
      <c r="O359" s="408"/>
      <c r="P359" s="692"/>
      <c r="Q359" s="315"/>
      <c r="R359" s="11"/>
      <c r="S359" s="115"/>
      <c r="T359" s="115"/>
      <c r="U359" s="115"/>
      <c r="V359" s="115"/>
      <c r="W359" s="11"/>
      <c r="X359" s="11"/>
      <c r="Y359" s="11"/>
      <c r="Z359" s="11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</row>
    <row r="360" spans="2:59" ht="14.25" customHeight="1">
      <c r="B360" s="961" t="s">
        <v>350</v>
      </c>
      <c r="C360" s="541" t="s">
        <v>301</v>
      </c>
      <c r="D360" s="371">
        <v>0.1</v>
      </c>
      <c r="E360" s="980">
        <f>(E358/100)*10</f>
        <v>7.7</v>
      </c>
      <c r="F360" s="980">
        <f t="shared" ref="F360:P360" si="67">(F358/100)*10</f>
        <v>7.9</v>
      </c>
      <c r="G360" s="980">
        <f t="shared" si="67"/>
        <v>33.5</v>
      </c>
      <c r="H360" s="980">
        <f t="shared" si="67"/>
        <v>235</v>
      </c>
      <c r="I360" s="980">
        <f t="shared" si="67"/>
        <v>6</v>
      </c>
      <c r="J360" s="980">
        <f t="shared" si="67"/>
        <v>0.12</v>
      </c>
      <c r="K360" s="980">
        <f t="shared" si="67"/>
        <v>0.13999999999999999</v>
      </c>
      <c r="L360" s="980">
        <f t="shared" si="67"/>
        <v>70</v>
      </c>
      <c r="M360" s="1168">
        <f t="shared" si="67"/>
        <v>110</v>
      </c>
      <c r="N360" s="1168">
        <f t="shared" si="67"/>
        <v>110</v>
      </c>
      <c r="O360" s="980">
        <f t="shared" si="67"/>
        <v>25</v>
      </c>
      <c r="P360" s="980">
        <f t="shared" si="67"/>
        <v>1.2</v>
      </c>
      <c r="Q360" s="315"/>
      <c r="S360" s="130"/>
      <c r="T360" s="115"/>
      <c r="U360" s="115"/>
      <c r="V360" s="115"/>
      <c r="AB360" s="130"/>
      <c r="AC360" s="130"/>
      <c r="AD360" s="130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</row>
    <row r="361" spans="2:59" ht="15.75" customHeight="1">
      <c r="B361" s="1995"/>
      <c r="C361" s="1996" t="s">
        <v>304</v>
      </c>
      <c r="D361" s="1997"/>
      <c r="E361" s="1072">
        <f t="shared" ref="E361:P361" si="68">(E93+E147+E204+E257+E311)/5</f>
        <v>7.7</v>
      </c>
      <c r="F361" s="1621">
        <f t="shared" si="68"/>
        <v>7.9</v>
      </c>
      <c r="G361" s="1621">
        <f t="shared" si="68"/>
        <v>33.499999999999993</v>
      </c>
      <c r="H361" s="1621">
        <f t="shared" si="68"/>
        <v>235</v>
      </c>
      <c r="I361" s="1621">
        <f t="shared" si="68"/>
        <v>5.7642799999999994</v>
      </c>
      <c r="J361" s="1621">
        <f t="shared" si="68"/>
        <v>0.14397339999999997</v>
      </c>
      <c r="K361" s="1621">
        <f t="shared" si="68"/>
        <v>0.219</v>
      </c>
      <c r="L361" s="1621">
        <f t="shared" si="68"/>
        <v>70.618219999999994</v>
      </c>
      <c r="M361" s="1993">
        <f t="shared" si="68"/>
        <v>202.61359999999999</v>
      </c>
      <c r="N361" s="1993">
        <f t="shared" si="68"/>
        <v>211.52160000000003</v>
      </c>
      <c r="O361" s="1621">
        <f t="shared" si="68"/>
        <v>45.337499999999999</v>
      </c>
      <c r="P361" s="1622">
        <f t="shared" si="68"/>
        <v>1.4986000000000002</v>
      </c>
      <c r="Q361" s="315"/>
      <c r="S361" s="130"/>
      <c r="T361" s="115"/>
      <c r="U361" s="115"/>
      <c r="V361" s="115"/>
      <c r="AB361" s="130"/>
      <c r="AC361" s="130"/>
      <c r="AD361" s="130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</row>
    <row r="362" spans="2:59" ht="15.75" thickBot="1">
      <c r="B362" s="64"/>
      <c r="C362" s="1994" t="s">
        <v>475</v>
      </c>
      <c r="D362" s="1563"/>
      <c r="E362" s="1027">
        <f>(E361*100/E358)-10</f>
        <v>0</v>
      </c>
      <c r="F362" s="1028">
        <f t="shared" ref="F362:P362" si="69">(F361*100/F358)-10</f>
        <v>0</v>
      </c>
      <c r="G362" s="1028">
        <f t="shared" si="69"/>
        <v>0</v>
      </c>
      <c r="H362" s="1028">
        <f t="shared" si="69"/>
        <v>0</v>
      </c>
      <c r="I362" s="1028">
        <f t="shared" si="69"/>
        <v>-0.39286666666666825</v>
      </c>
      <c r="J362" s="1028">
        <f t="shared" si="69"/>
        <v>1.9977833333333326</v>
      </c>
      <c r="K362" s="1028">
        <f t="shared" si="69"/>
        <v>5.6428571428571423</v>
      </c>
      <c r="L362" s="1028">
        <f t="shared" si="69"/>
        <v>8.8317142857141206E-2</v>
      </c>
      <c r="M362" s="1028">
        <f t="shared" si="69"/>
        <v>8.4194181818181839</v>
      </c>
      <c r="N362" s="1028">
        <f t="shared" si="69"/>
        <v>9.2292363636363675</v>
      </c>
      <c r="O362" s="1028">
        <f t="shared" si="69"/>
        <v>8.1350000000000016</v>
      </c>
      <c r="P362" s="1041">
        <f t="shared" si="69"/>
        <v>2.4883333333333351</v>
      </c>
      <c r="Q362" s="315"/>
      <c r="S362" s="115"/>
      <c r="T362" s="115"/>
      <c r="U362" s="115"/>
      <c r="V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</row>
    <row r="363" spans="2:59" ht="14.25" customHeight="1" thickBot="1">
      <c r="Q363" s="315"/>
      <c r="S363" s="654"/>
      <c r="T363" s="115"/>
      <c r="U363" s="115"/>
      <c r="V363" s="115"/>
      <c r="AB363" s="134"/>
      <c r="AC363" s="134"/>
      <c r="AD363" s="134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</row>
    <row r="364" spans="2:59" ht="15.75" thickBot="1">
      <c r="B364" s="990" t="s">
        <v>354</v>
      </c>
      <c r="C364" s="65"/>
      <c r="D364" s="1159"/>
      <c r="E364" s="1160" t="s">
        <v>852</v>
      </c>
      <c r="F364" s="373"/>
      <c r="G364" s="373"/>
      <c r="H364" s="1900" t="s">
        <v>703</v>
      </c>
      <c r="I364" s="682" t="s">
        <v>333</v>
      </c>
      <c r="J364" s="1986"/>
      <c r="K364" s="1986"/>
      <c r="L364" s="1987"/>
      <c r="M364" s="909" t="s">
        <v>334</v>
      </c>
      <c r="N364" s="40"/>
      <c r="O364" s="910"/>
      <c r="P364" s="529"/>
      <c r="Q364" s="315"/>
      <c r="S364" s="113"/>
      <c r="T364" s="115"/>
      <c r="U364" s="115"/>
      <c r="V364" s="115"/>
      <c r="AB364" s="113"/>
      <c r="AC364" s="113"/>
      <c r="AD364" s="113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</row>
    <row r="365" spans="2:59">
      <c r="B365" s="68"/>
      <c r="C365" s="988" t="s">
        <v>310</v>
      </c>
      <c r="D365" s="826"/>
      <c r="E365" s="1134" t="s">
        <v>189</v>
      </c>
      <c r="F365" s="1134" t="s">
        <v>56</v>
      </c>
      <c r="G365" s="1984" t="s">
        <v>57</v>
      </c>
      <c r="H365" s="1985" t="s">
        <v>192</v>
      </c>
      <c r="I365" s="744"/>
      <c r="J365" s="1928"/>
      <c r="K365" s="40"/>
      <c r="L365" s="1928"/>
      <c r="M365" s="1988" t="s">
        <v>345</v>
      </c>
      <c r="N365" s="1989" t="s">
        <v>346</v>
      </c>
      <c r="O365" s="1988" t="s">
        <v>347</v>
      </c>
      <c r="P365" s="1990" t="s">
        <v>348</v>
      </c>
      <c r="Q365" s="315"/>
      <c r="S365" s="113"/>
      <c r="T365" s="115"/>
      <c r="U365" s="115"/>
      <c r="V365" s="115"/>
      <c r="AB365" s="113"/>
      <c r="AC365" s="113"/>
      <c r="AD365" s="113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</row>
    <row r="366" spans="2:59" ht="14.25" customHeight="1" thickBot="1">
      <c r="B366" s="64"/>
      <c r="C366" s="741" t="s">
        <v>242</v>
      </c>
      <c r="D366" s="914"/>
      <c r="E366" s="459" t="s">
        <v>6</v>
      </c>
      <c r="F366" s="459" t="s">
        <v>7</v>
      </c>
      <c r="G366" s="459" t="s">
        <v>8</v>
      </c>
      <c r="H366" s="1933" t="s">
        <v>466</v>
      </c>
      <c r="I366" s="1124" t="s">
        <v>336</v>
      </c>
      <c r="J366" s="1991" t="s">
        <v>337</v>
      </c>
      <c r="K366" s="1749" t="s">
        <v>338</v>
      </c>
      <c r="L366" s="1934" t="s">
        <v>339</v>
      </c>
      <c r="M366" s="1935" t="s">
        <v>340</v>
      </c>
      <c r="N366" s="1934" t="s">
        <v>341</v>
      </c>
      <c r="O366" s="1935" t="s">
        <v>342</v>
      </c>
      <c r="P366" s="1937" t="s">
        <v>343</v>
      </c>
      <c r="Q366" s="315"/>
      <c r="S366" s="113"/>
      <c r="T366" s="115"/>
      <c r="U366" s="115"/>
      <c r="V366" s="115"/>
      <c r="AB366" s="113"/>
      <c r="AC366" s="366"/>
      <c r="AD366" s="113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</row>
    <row r="367" spans="2:59" ht="12.75" customHeight="1">
      <c r="B367" s="91"/>
      <c r="C367" s="824" t="s">
        <v>106</v>
      </c>
      <c r="D367" s="825">
        <v>1</v>
      </c>
      <c r="E367" s="407">
        <v>77</v>
      </c>
      <c r="F367" s="66">
        <v>79</v>
      </c>
      <c r="G367" s="67">
        <v>335</v>
      </c>
      <c r="H367" s="1135">
        <v>2350</v>
      </c>
      <c r="I367" s="1998">
        <v>60</v>
      </c>
      <c r="J367" s="66">
        <v>1.2</v>
      </c>
      <c r="K367" s="66">
        <v>1.4</v>
      </c>
      <c r="L367" s="67">
        <v>700</v>
      </c>
      <c r="M367" s="959">
        <v>1100</v>
      </c>
      <c r="N367" s="959">
        <v>1100</v>
      </c>
      <c r="O367" s="959">
        <v>250</v>
      </c>
      <c r="P367" s="960">
        <v>12</v>
      </c>
      <c r="Q367" s="315"/>
      <c r="S367" s="113"/>
      <c r="T367" s="115"/>
      <c r="U367" s="115"/>
      <c r="V367" s="115"/>
      <c r="AB367" s="113"/>
      <c r="AC367" s="113"/>
      <c r="AD367" s="113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</row>
    <row r="368" spans="2:59" ht="12" customHeight="1">
      <c r="B368" s="182"/>
      <c r="C368" s="666" t="s">
        <v>118</v>
      </c>
      <c r="D368" s="826"/>
      <c r="E368" s="691"/>
      <c r="F368" s="408"/>
      <c r="G368" s="408"/>
      <c r="H368" s="408"/>
      <c r="I368" s="408"/>
      <c r="J368" s="408"/>
      <c r="K368" s="408"/>
      <c r="L368" s="408"/>
      <c r="M368" s="408"/>
      <c r="N368" s="408"/>
      <c r="O368" s="408"/>
      <c r="P368" s="692"/>
      <c r="Q368" s="315"/>
      <c r="S368" s="113"/>
      <c r="T368" s="115"/>
      <c r="U368" s="115"/>
      <c r="V368" s="115"/>
      <c r="AB368" s="113"/>
      <c r="AC368" s="113"/>
      <c r="AD368" s="113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</row>
    <row r="369" spans="2:59" ht="12.75" customHeight="1">
      <c r="B369" s="961" t="s">
        <v>350</v>
      </c>
      <c r="C369" s="541" t="s">
        <v>212</v>
      </c>
      <c r="D369" s="371">
        <v>0.6</v>
      </c>
      <c r="E369" s="980">
        <f>(E367/100)*60</f>
        <v>46.2</v>
      </c>
      <c r="F369" s="980">
        <f t="shared" ref="F369:P369" si="70">(F367/100)*60</f>
        <v>47.400000000000006</v>
      </c>
      <c r="G369" s="980">
        <f t="shared" si="70"/>
        <v>201</v>
      </c>
      <c r="H369" s="980">
        <f t="shared" si="70"/>
        <v>1410</v>
      </c>
      <c r="I369" s="980">
        <f t="shared" si="70"/>
        <v>36</v>
      </c>
      <c r="J369" s="980">
        <f t="shared" si="70"/>
        <v>0.72</v>
      </c>
      <c r="K369" s="980">
        <f t="shared" si="70"/>
        <v>0.83999999999999986</v>
      </c>
      <c r="L369" s="980">
        <f t="shared" si="70"/>
        <v>420</v>
      </c>
      <c r="M369" s="1168">
        <f t="shared" si="70"/>
        <v>660</v>
      </c>
      <c r="N369" s="1168">
        <f t="shared" si="70"/>
        <v>660</v>
      </c>
      <c r="O369" s="1168">
        <f t="shared" si="70"/>
        <v>150</v>
      </c>
      <c r="P369" s="980">
        <f t="shared" si="70"/>
        <v>7.1999999999999993</v>
      </c>
      <c r="Q369" s="315"/>
      <c r="S369" s="113"/>
      <c r="T369" s="115"/>
      <c r="U369" s="115"/>
      <c r="V369" s="115"/>
      <c r="AB369" s="113"/>
      <c r="AC369" s="113"/>
      <c r="AD369" s="113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</row>
    <row r="370" spans="2:59" ht="12.75" customHeight="1" thickBot="1">
      <c r="B370" s="544"/>
      <c r="C370" s="545" t="s">
        <v>304</v>
      </c>
      <c r="D370" s="546"/>
      <c r="E370" s="1072">
        <f t="shared" ref="E370:P370" si="71">(E98+E152+E209+E262+E316)/5</f>
        <v>46.2</v>
      </c>
      <c r="F370" s="1070">
        <f t="shared" si="71"/>
        <v>47.4</v>
      </c>
      <c r="G370" s="1070">
        <f t="shared" si="71"/>
        <v>201</v>
      </c>
      <c r="H370" s="1074">
        <f t="shared" si="71"/>
        <v>1410</v>
      </c>
      <c r="I370" s="1070">
        <f t="shared" si="71"/>
        <v>38.849559999999997</v>
      </c>
      <c r="J370" s="1070">
        <f t="shared" si="71"/>
        <v>0.65482000000000007</v>
      </c>
      <c r="K370" s="1070">
        <f t="shared" si="71"/>
        <v>0.83524000000000009</v>
      </c>
      <c r="L370" s="1074">
        <f t="shared" si="71"/>
        <v>369.13159999999999</v>
      </c>
      <c r="M370" s="1074">
        <f t="shared" si="71"/>
        <v>623.14473799999996</v>
      </c>
      <c r="N370" s="1074">
        <f t="shared" si="71"/>
        <v>551.47311600000012</v>
      </c>
      <c r="O370" s="1074">
        <f t="shared" si="71"/>
        <v>128.732968</v>
      </c>
      <c r="P370" s="1071">
        <f t="shared" si="71"/>
        <v>7.7165000000000008</v>
      </c>
      <c r="Q370" s="315"/>
      <c r="S370" s="113"/>
      <c r="T370" s="115"/>
      <c r="U370" s="115"/>
      <c r="V370" s="115"/>
      <c r="AB370" s="113"/>
      <c r="AC370" s="113"/>
      <c r="AD370" s="113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</row>
    <row r="371" spans="2:59" ht="15" customHeight="1" thickBot="1">
      <c r="B371" s="246"/>
      <c r="C371" s="1994" t="s">
        <v>475</v>
      </c>
      <c r="D371" s="1050"/>
      <c r="E371" s="1055">
        <f>(E370*100/E367)-60</f>
        <v>0</v>
      </c>
      <c r="F371" s="1056">
        <f t="shared" ref="F371:O371" si="72">(F370*100/F367)-60</f>
        <v>0</v>
      </c>
      <c r="G371" s="1056">
        <f t="shared" si="72"/>
        <v>0</v>
      </c>
      <c r="H371" s="1056">
        <f t="shared" si="72"/>
        <v>0</v>
      </c>
      <c r="I371" s="1056">
        <f t="shared" si="72"/>
        <v>4.7492666666666565</v>
      </c>
      <c r="J371" s="1056">
        <f t="shared" si="72"/>
        <v>-5.4316666666666507</v>
      </c>
      <c r="K371" s="1056">
        <f t="shared" si="72"/>
        <v>-0.33999999999998209</v>
      </c>
      <c r="L371" s="1056">
        <f t="shared" si="72"/>
        <v>-7.266914285714293</v>
      </c>
      <c r="M371" s="1056">
        <f t="shared" si="72"/>
        <v>-3.3504783636363697</v>
      </c>
      <c r="N371" s="1056">
        <f t="shared" si="72"/>
        <v>-9.8660803636363497</v>
      </c>
      <c r="O371" s="1056">
        <f t="shared" si="72"/>
        <v>-8.5068127999999987</v>
      </c>
      <c r="P371" s="1057">
        <f>(P370*100/P367)-60</f>
        <v>4.3041666666666742</v>
      </c>
      <c r="Q371" s="315"/>
      <c r="S371" s="130"/>
      <c r="T371" s="115"/>
      <c r="U371" s="115"/>
      <c r="V371" s="115"/>
      <c r="AB371" s="130"/>
      <c r="AC371" s="130"/>
      <c r="AD371" s="130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</row>
    <row r="372" spans="2:59" ht="14.25" customHeight="1" thickBot="1">
      <c r="Q372" s="315"/>
      <c r="S372" s="130"/>
      <c r="T372" s="115"/>
      <c r="U372" s="115"/>
      <c r="V372" s="115"/>
      <c r="AB372" s="130"/>
      <c r="AC372" s="130"/>
      <c r="AD372" s="130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</row>
    <row r="373" spans="2:59" ht="12.75" customHeight="1" thickBot="1">
      <c r="B373" s="990" t="s">
        <v>354</v>
      </c>
      <c r="C373" s="65"/>
      <c r="D373" s="527"/>
      <c r="E373" s="1160" t="s">
        <v>852</v>
      </c>
      <c r="F373" s="373"/>
      <c r="G373" s="373"/>
      <c r="H373" s="1900" t="s">
        <v>703</v>
      </c>
      <c r="I373" s="682" t="s">
        <v>333</v>
      </c>
      <c r="J373" s="1986"/>
      <c r="K373" s="1986"/>
      <c r="L373" s="1987"/>
      <c r="M373" s="909" t="s">
        <v>334</v>
      </c>
      <c r="N373" s="40"/>
      <c r="O373" s="910"/>
      <c r="P373" s="529"/>
      <c r="Q373" s="315"/>
      <c r="S373" s="130"/>
      <c r="T373" s="115"/>
      <c r="U373" s="115"/>
      <c r="V373" s="115"/>
      <c r="AB373" s="130"/>
      <c r="AC373" s="130"/>
      <c r="AD373" s="130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</row>
    <row r="374" spans="2:59">
      <c r="B374" s="68"/>
      <c r="C374" s="989" t="s">
        <v>311</v>
      </c>
      <c r="D374" s="530"/>
      <c r="E374" s="1134" t="s">
        <v>189</v>
      </c>
      <c r="F374" s="1134" t="s">
        <v>56</v>
      </c>
      <c r="G374" s="1984" t="s">
        <v>57</v>
      </c>
      <c r="H374" s="1985" t="s">
        <v>192</v>
      </c>
      <c r="I374" s="744"/>
      <c r="J374" s="1928"/>
      <c r="K374" s="40"/>
      <c r="L374" s="1928"/>
      <c r="M374" s="1988" t="s">
        <v>345</v>
      </c>
      <c r="N374" s="1989" t="s">
        <v>346</v>
      </c>
      <c r="O374" s="1988" t="s">
        <v>347</v>
      </c>
      <c r="P374" s="1990" t="s">
        <v>348</v>
      </c>
      <c r="Q374" s="315"/>
      <c r="S374" s="130"/>
      <c r="T374" s="115"/>
      <c r="U374" s="115"/>
      <c r="V374" s="115"/>
      <c r="AB374" s="130"/>
      <c r="AC374" s="130"/>
      <c r="AD374" s="130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</row>
    <row r="375" spans="2:59" ht="13.5" customHeight="1" thickBot="1">
      <c r="B375" s="64"/>
      <c r="C375" s="741" t="s">
        <v>242</v>
      </c>
      <c r="D375" s="499"/>
      <c r="E375" s="459" t="s">
        <v>6</v>
      </c>
      <c r="F375" s="459" t="s">
        <v>7</v>
      </c>
      <c r="G375" s="459" t="s">
        <v>8</v>
      </c>
      <c r="H375" s="1933" t="s">
        <v>466</v>
      </c>
      <c r="I375" s="1124" t="s">
        <v>336</v>
      </c>
      <c r="J375" s="1991" t="s">
        <v>337</v>
      </c>
      <c r="K375" s="1749" t="s">
        <v>338</v>
      </c>
      <c r="L375" s="1934" t="s">
        <v>339</v>
      </c>
      <c r="M375" s="1935" t="s">
        <v>340</v>
      </c>
      <c r="N375" s="1934" t="s">
        <v>341</v>
      </c>
      <c r="O375" s="1935" t="s">
        <v>342</v>
      </c>
      <c r="P375" s="1937" t="s">
        <v>343</v>
      </c>
      <c r="Q375" s="315"/>
      <c r="S375" s="125"/>
      <c r="T375" s="115"/>
      <c r="U375" s="115"/>
      <c r="V375" s="115"/>
      <c r="AB375" s="125"/>
      <c r="AC375" s="125"/>
      <c r="AD375" s="125"/>
      <c r="AE375" s="189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</row>
    <row r="376" spans="2:59" ht="13.5" customHeight="1">
      <c r="B376" s="91"/>
      <c r="C376" s="824" t="s">
        <v>106</v>
      </c>
      <c r="D376" s="825">
        <v>1</v>
      </c>
      <c r="E376" s="407">
        <v>77</v>
      </c>
      <c r="F376" s="66">
        <v>79</v>
      </c>
      <c r="G376" s="67">
        <v>335</v>
      </c>
      <c r="H376" s="1135">
        <v>2350</v>
      </c>
      <c r="I376" s="407">
        <v>60</v>
      </c>
      <c r="J376" s="66">
        <v>1.2</v>
      </c>
      <c r="K376" s="66">
        <v>1.4</v>
      </c>
      <c r="L376" s="67">
        <v>700</v>
      </c>
      <c r="M376" s="959">
        <v>1100</v>
      </c>
      <c r="N376" s="959">
        <v>1100</v>
      </c>
      <c r="O376" s="959">
        <v>250</v>
      </c>
      <c r="P376" s="960">
        <v>12</v>
      </c>
      <c r="Q376" s="315"/>
      <c r="S376" s="125"/>
      <c r="T376" s="115"/>
      <c r="U376" s="115"/>
      <c r="V376" s="115"/>
      <c r="AB376" s="125"/>
      <c r="AC376" s="125"/>
      <c r="AD376" s="125"/>
      <c r="AE376" s="189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</row>
    <row r="377" spans="2:59" ht="11.25" customHeight="1">
      <c r="B377" s="182"/>
      <c r="C377" s="666" t="s">
        <v>118</v>
      </c>
      <c r="D377" s="826"/>
      <c r="E377" s="691"/>
      <c r="F377" s="408"/>
      <c r="G377" s="408"/>
      <c r="H377" s="408"/>
      <c r="I377" s="408"/>
      <c r="J377" s="408"/>
      <c r="K377" s="408"/>
      <c r="L377" s="408"/>
      <c r="M377" s="408"/>
      <c r="N377" s="408"/>
      <c r="O377" s="408"/>
      <c r="P377" s="692"/>
      <c r="Q377" s="315"/>
      <c r="S377" s="125"/>
      <c r="T377" s="115"/>
      <c r="U377" s="115"/>
      <c r="V377" s="115"/>
      <c r="AB377" s="125"/>
      <c r="AC377" s="239"/>
      <c r="AD377" s="125"/>
      <c r="AE377" s="189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</row>
    <row r="378" spans="2:59" ht="12.75" customHeight="1">
      <c r="B378" s="961" t="s">
        <v>350</v>
      </c>
      <c r="C378" s="541" t="s">
        <v>302</v>
      </c>
      <c r="D378" s="371">
        <v>0.45</v>
      </c>
      <c r="E378" s="980">
        <f>(E376/100)*45</f>
        <v>34.65</v>
      </c>
      <c r="F378" s="980">
        <f t="shared" ref="F378:P378" si="73">(F376/100)*45</f>
        <v>35.550000000000004</v>
      </c>
      <c r="G378" s="980">
        <f t="shared" si="73"/>
        <v>150.75</v>
      </c>
      <c r="H378" s="980">
        <f t="shared" si="73"/>
        <v>1057.5</v>
      </c>
      <c r="I378" s="980">
        <f t="shared" si="73"/>
        <v>27</v>
      </c>
      <c r="J378" s="980">
        <f t="shared" si="73"/>
        <v>0.54</v>
      </c>
      <c r="K378" s="980">
        <f t="shared" si="73"/>
        <v>0.62999999999999989</v>
      </c>
      <c r="L378" s="980">
        <f t="shared" si="73"/>
        <v>315</v>
      </c>
      <c r="M378" s="1168">
        <f t="shared" si="73"/>
        <v>495</v>
      </c>
      <c r="N378" s="1168">
        <f t="shared" si="73"/>
        <v>495</v>
      </c>
      <c r="O378" s="1168">
        <f t="shared" si="73"/>
        <v>112.5</v>
      </c>
      <c r="P378" s="980">
        <f t="shared" si="73"/>
        <v>5.3999999999999995</v>
      </c>
      <c r="Q378" s="315"/>
      <c r="S378" s="125"/>
      <c r="T378" s="115"/>
      <c r="U378" s="115"/>
      <c r="V378" s="115"/>
      <c r="AB378" s="125"/>
      <c r="AC378" s="239"/>
      <c r="AD378" s="125"/>
      <c r="AE378" s="189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</row>
    <row r="379" spans="2:59" ht="13.5" customHeight="1" thickBot="1">
      <c r="B379" s="544"/>
      <c r="C379" s="545" t="s">
        <v>304</v>
      </c>
      <c r="D379" s="546"/>
      <c r="E379" s="965">
        <f t="shared" ref="E379:P379" si="74">(E102+E156+E213+E266+E321)/5</f>
        <v>34.65</v>
      </c>
      <c r="F379" s="966">
        <f t="shared" si="74"/>
        <v>35.549999999999997</v>
      </c>
      <c r="G379" s="966">
        <f t="shared" si="74"/>
        <v>150.75</v>
      </c>
      <c r="H379" s="966">
        <f t="shared" si="74"/>
        <v>1057.5</v>
      </c>
      <c r="I379" s="966">
        <f t="shared" si="74"/>
        <v>29.614639999999998</v>
      </c>
      <c r="J379" s="966">
        <f t="shared" si="74"/>
        <v>0.57837340000000004</v>
      </c>
      <c r="K379" s="966">
        <f t="shared" si="74"/>
        <v>0.76548000000000016</v>
      </c>
      <c r="L379" s="968">
        <f t="shared" si="74"/>
        <v>328.25722000000002</v>
      </c>
      <c r="M379" s="968">
        <f t="shared" si="74"/>
        <v>545.3765380000001</v>
      </c>
      <c r="N379" s="968">
        <f t="shared" si="74"/>
        <v>607.83753600000011</v>
      </c>
      <c r="O379" s="968">
        <f t="shared" si="74"/>
        <v>132.38100799999998</v>
      </c>
      <c r="P379" s="967">
        <f t="shared" si="74"/>
        <v>6.3212599999999997</v>
      </c>
      <c r="Q379" s="315"/>
      <c r="S379" s="394"/>
      <c r="T379" s="115"/>
      <c r="U379" s="115"/>
      <c r="V379" s="115"/>
      <c r="AB379" s="397"/>
      <c r="AC379" s="394"/>
      <c r="AD379" s="394"/>
      <c r="AE379" s="394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</row>
    <row r="380" spans="2:59" ht="15.75" thickBot="1">
      <c r="B380" s="246"/>
      <c r="C380" s="1994" t="s">
        <v>475</v>
      </c>
      <c r="D380" s="1050"/>
      <c r="E380" s="1055">
        <f>(E379*100/E376)-45</f>
        <v>0</v>
      </c>
      <c r="F380" s="1056">
        <f t="shared" ref="F380:O380" si="75">(F379*100/F376)-45</f>
        <v>0</v>
      </c>
      <c r="G380" s="1056">
        <f t="shared" si="75"/>
        <v>0</v>
      </c>
      <c r="H380" s="1056">
        <f t="shared" si="75"/>
        <v>0</v>
      </c>
      <c r="I380" s="1056">
        <f t="shared" si="75"/>
        <v>4.3577333333333357</v>
      </c>
      <c r="J380" s="1056">
        <f t="shared" si="75"/>
        <v>3.1977833333333407</v>
      </c>
      <c r="K380" s="1056">
        <f t="shared" si="75"/>
        <v>9.6771428571428686</v>
      </c>
      <c r="L380" s="1056">
        <f t="shared" si="75"/>
        <v>1.893888571428576</v>
      </c>
      <c r="M380" s="1056">
        <f t="shared" si="75"/>
        <v>4.5796852727272821</v>
      </c>
      <c r="N380" s="1056">
        <f t="shared" si="75"/>
        <v>10.257957818181829</v>
      </c>
      <c r="O380" s="1056">
        <f t="shared" si="75"/>
        <v>7.952403199999992</v>
      </c>
      <c r="P380" s="1057">
        <f>(P379*100/P376)-45</f>
        <v>7.6771666666666647</v>
      </c>
      <c r="Q380" s="315"/>
      <c r="S380" s="395"/>
      <c r="T380" s="115"/>
      <c r="U380" s="115"/>
      <c r="V380" s="115"/>
      <c r="AB380" s="400"/>
      <c r="AC380" s="400"/>
      <c r="AD380" s="401"/>
      <c r="AE380" s="402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</row>
    <row r="381" spans="2:59" ht="13.5" customHeight="1" thickBot="1">
      <c r="Q381" s="315"/>
      <c r="S381" s="130"/>
      <c r="T381" s="115"/>
      <c r="U381" s="115"/>
      <c r="V381" s="115"/>
      <c r="AB381" s="130"/>
      <c r="AC381" s="130"/>
      <c r="AD381" s="130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</row>
    <row r="382" spans="2:59" ht="15.75" thickBot="1">
      <c r="B382" s="89" t="s">
        <v>352</v>
      </c>
      <c r="C382" s="65"/>
      <c r="D382" s="985" t="s">
        <v>313</v>
      </c>
      <c r="E382" s="1160" t="s">
        <v>852</v>
      </c>
      <c r="F382" s="373"/>
      <c r="G382" s="373"/>
      <c r="H382" s="1900" t="s">
        <v>703</v>
      </c>
      <c r="I382" s="682" t="s">
        <v>333</v>
      </c>
      <c r="J382" s="1986"/>
      <c r="K382" s="1986"/>
      <c r="L382" s="1987"/>
      <c r="M382" s="909" t="s">
        <v>334</v>
      </c>
      <c r="N382" s="40"/>
      <c r="O382" s="910"/>
      <c r="P382" s="529"/>
      <c r="Q382" s="315"/>
      <c r="S382" s="130"/>
      <c r="T382" s="115"/>
      <c r="U382" s="115"/>
      <c r="V382" s="115"/>
      <c r="AB382" s="130"/>
      <c r="AC382" s="130"/>
      <c r="AD382" s="130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</row>
    <row r="383" spans="2:59">
      <c r="B383" s="986" t="s">
        <v>261</v>
      </c>
      <c r="D383" s="530"/>
      <c r="E383" s="1134" t="s">
        <v>189</v>
      </c>
      <c r="F383" s="1134" t="s">
        <v>56</v>
      </c>
      <c r="G383" s="1984" t="s">
        <v>57</v>
      </c>
      <c r="H383" s="1985" t="s">
        <v>192</v>
      </c>
      <c r="I383" s="744"/>
      <c r="J383" s="1928"/>
      <c r="K383" s="40"/>
      <c r="L383" s="1928"/>
      <c r="M383" s="1988" t="s">
        <v>345</v>
      </c>
      <c r="N383" s="1989" t="s">
        <v>346</v>
      </c>
      <c r="O383" s="1988" t="s">
        <v>347</v>
      </c>
      <c r="P383" s="1990" t="s">
        <v>348</v>
      </c>
      <c r="Q383" s="315"/>
      <c r="S383" s="130"/>
      <c r="T383" s="115"/>
      <c r="U383" s="115"/>
      <c r="V383" s="115"/>
      <c r="AB383" s="130"/>
      <c r="AC383" s="130"/>
      <c r="AD383" s="130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</row>
    <row r="384" spans="2:59" ht="14.25" customHeight="1" thickBot="1">
      <c r="B384" s="64"/>
      <c r="C384" s="741" t="s">
        <v>312</v>
      </c>
      <c r="D384" s="499"/>
      <c r="E384" s="459" t="s">
        <v>6</v>
      </c>
      <c r="F384" s="459" t="s">
        <v>7</v>
      </c>
      <c r="G384" s="459" t="s">
        <v>8</v>
      </c>
      <c r="H384" s="1933" t="s">
        <v>466</v>
      </c>
      <c r="I384" s="1124" t="s">
        <v>336</v>
      </c>
      <c r="J384" s="1991" t="s">
        <v>337</v>
      </c>
      <c r="K384" s="1749" t="s">
        <v>338</v>
      </c>
      <c r="L384" s="1934" t="s">
        <v>339</v>
      </c>
      <c r="M384" s="1935" t="s">
        <v>340</v>
      </c>
      <c r="N384" s="1934" t="s">
        <v>341</v>
      </c>
      <c r="O384" s="1935" t="s">
        <v>342</v>
      </c>
      <c r="P384" s="1937" t="s">
        <v>343</v>
      </c>
      <c r="Q384" s="315"/>
      <c r="R384" s="11"/>
      <c r="S384" s="5"/>
      <c r="T384" s="228"/>
      <c r="U384" s="109"/>
      <c r="V384" s="626"/>
      <c r="W384" s="720"/>
      <c r="X384" s="721"/>
      <c r="Y384" s="721"/>
      <c r="Z384" s="5"/>
      <c r="AB384" s="5"/>
      <c r="AC384" s="5"/>
      <c r="AD384" s="5"/>
      <c r="AE384" s="11"/>
      <c r="AF384" s="11"/>
    </row>
    <row r="385" spans="2:29" ht="14.25" customHeight="1">
      <c r="B385" s="91"/>
      <c r="C385" s="824" t="s">
        <v>106</v>
      </c>
      <c r="D385" s="825">
        <v>1</v>
      </c>
      <c r="E385" s="407">
        <v>77</v>
      </c>
      <c r="F385" s="66">
        <v>79</v>
      </c>
      <c r="G385" s="67">
        <v>335</v>
      </c>
      <c r="H385" s="1135">
        <v>2350</v>
      </c>
      <c r="I385" s="407">
        <v>60</v>
      </c>
      <c r="J385" s="66">
        <v>1.2</v>
      </c>
      <c r="K385" s="66">
        <v>1.4</v>
      </c>
      <c r="L385" s="67">
        <v>700</v>
      </c>
      <c r="M385" s="959">
        <v>1100</v>
      </c>
      <c r="N385" s="959">
        <v>1100</v>
      </c>
      <c r="O385" s="959">
        <v>250</v>
      </c>
      <c r="P385" s="960">
        <v>12</v>
      </c>
      <c r="Q385" s="315"/>
      <c r="R385" s="11"/>
      <c r="S385" s="11"/>
      <c r="T385" s="130"/>
      <c r="U385" s="130"/>
      <c r="V385" s="130"/>
      <c r="W385" s="5"/>
      <c r="X385" s="5"/>
      <c r="Y385" s="5"/>
      <c r="Z385" s="5"/>
    </row>
    <row r="386" spans="2:29" ht="12" customHeight="1">
      <c r="B386" s="182"/>
      <c r="C386" s="165" t="s">
        <v>118</v>
      </c>
      <c r="D386" s="539"/>
      <c r="E386" s="691"/>
      <c r="F386" s="408"/>
      <c r="G386" s="408"/>
      <c r="H386" s="408"/>
      <c r="I386" s="408"/>
      <c r="J386" s="408"/>
      <c r="K386" s="408"/>
      <c r="L386" s="408"/>
      <c r="M386" s="408"/>
      <c r="N386" s="408"/>
      <c r="O386" s="408"/>
      <c r="P386" s="692"/>
      <c r="Q386" s="315"/>
      <c r="R386" s="11"/>
      <c r="S386" s="11"/>
      <c r="T386" s="193"/>
      <c r="U386" s="193"/>
      <c r="V386" s="193"/>
      <c r="W386" s="709"/>
      <c r="X386" s="709"/>
      <c r="Y386" s="710"/>
      <c r="Z386" s="5"/>
    </row>
    <row r="387" spans="2:29" ht="12.75" customHeight="1">
      <c r="B387" s="961" t="s">
        <v>350</v>
      </c>
      <c r="C387" s="2052" t="s">
        <v>303</v>
      </c>
      <c r="D387" s="371">
        <v>0.7</v>
      </c>
      <c r="E387" s="979">
        <f>(E385/100)*70</f>
        <v>53.9</v>
      </c>
      <c r="F387" s="980">
        <f t="shared" ref="F387:P387" si="76">(F385/100)*70</f>
        <v>55.300000000000004</v>
      </c>
      <c r="G387" s="980">
        <f t="shared" si="76"/>
        <v>234.5</v>
      </c>
      <c r="H387" s="980">
        <f t="shared" si="76"/>
        <v>1645</v>
      </c>
      <c r="I387" s="980">
        <f t="shared" si="76"/>
        <v>42</v>
      </c>
      <c r="J387" s="980">
        <f t="shared" si="76"/>
        <v>0.84</v>
      </c>
      <c r="K387" s="980">
        <f t="shared" si="76"/>
        <v>0.97999999999999987</v>
      </c>
      <c r="L387" s="980">
        <f t="shared" si="76"/>
        <v>490</v>
      </c>
      <c r="M387" s="1168">
        <f t="shared" si="76"/>
        <v>770</v>
      </c>
      <c r="N387" s="1168">
        <f t="shared" si="76"/>
        <v>770</v>
      </c>
      <c r="O387" s="1168">
        <f t="shared" si="76"/>
        <v>175</v>
      </c>
      <c r="P387" s="981">
        <f t="shared" si="76"/>
        <v>8.4</v>
      </c>
      <c r="Q387" s="315"/>
      <c r="R387" s="24"/>
      <c r="S387" s="11"/>
      <c r="T387" s="727"/>
      <c r="U387" s="727"/>
      <c r="V387" s="727"/>
      <c r="W387" s="711"/>
      <c r="X387" s="713"/>
      <c r="Y387" s="714"/>
      <c r="Z387" s="5"/>
    </row>
    <row r="388" spans="2:29">
      <c r="B388" s="2485"/>
      <c r="C388" s="2486" t="s">
        <v>304</v>
      </c>
      <c r="D388" s="2487"/>
      <c r="E388" s="2488">
        <f t="shared" ref="E388:P388" si="77">(E107+E160+E217+E270+E326)/5</f>
        <v>53.9</v>
      </c>
      <c r="F388" s="2489">
        <f t="shared" si="77"/>
        <v>55.3</v>
      </c>
      <c r="G388" s="2489">
        <f t="shared" si="77"/>
        <v>234.5</v>
      </c>
      <c r="H388" s="2490">
        <f t="shared" si="77"/>
        <v>1645</v>
      </c>
      <c r="I388" s="2489">
        <f t="shared" si="77"/>
        <v>44.613840000000003</v>
      </c>
      <c r="J388" s="2489">
        <f t="shared" si="77"/>
        <v>0.79879339999999999</v>
      </c>
      <c r="K388" s="2489">
        <f t="shared" si="77"/>
        <v>1.0542400000000001</v>
      </c>
      <c r="L388" s="2490">
        <f t="shared" si="77"/>
        <v>439.74982</v>
      </c>
      <c r="M388" s="2490">
        <f t="shared" si="77"/>
        <v>825.75833799999998</v>
      </c>
      <c r="N388" s="2491">
        <f t="shared" si="77"/>
        <v>762.99471599999993</v>
      </c>
      <c r="O388" s="2491">
        <f t="shared" si="77"/>
        <v>174.07046799999998</v>
      </c>
      <c r="P388" s="2492">
        <f t="shared" si="77"/>
        <v>9.2151000000000014</v>
      </c>
      <c r="Q388" s="315"/>
      <c r="R388" s="94"/>
      <c r="S388" s="11"/>
      <c r="T388" s="729"/>
      <c r="U388" s="729"/>
      <c r="V388" s="729"/>
      <c r="W388" s="24"/>
      <c r="X388" s="714"/>
      <c r="Y388" s="714"/>
      <c r="Z388" s="5"/>
    </row>
    <row r="389" spans="2:29" ht="15.75" thickBot="1">
      <c r="B389" s="246"/>
      <c r="C389" s="1003" t="s">
        <v>475</v>
      </c>
      <c r="D389" s="1050"/>
      <c r="E389" s="1027">
        <f>(E388*100/E385)-70</f>
        <v>0</v>
      </c>
      <c r="F389" s="1028">
        <f t="shared" ref="F389:P389" si="78">(F388*100/F385)-70</f>
        <v>0</v>
      </c>
      <c r="G389" s="1028">
        <f t="shared" si="78"/>
        <v>0</v>
      </c>
      <c r="H389" s="1028">
        <f t="shared" si="78"/>
        <v>0</v>
      </c>
      <c r="I389" s="1028">
        <f t="shared" si="78"/>
        <v>4.3563999999999936</v>
      </c>
      <c r="J389" s="1028">
        <f t="shared" si="78"/>
        <v>-3.433883333333327</v>
      </c>
      <c r="K389" s="1028">
        <f t="shared" si="78"/>
        <v>5.3028571428571496</v>
      </c>
      <c r="L389" s="1028">
        <f t="shared" si="78"/>
        <v>-7.1785971428571358</v>
      </c>
      <c r="M389" s="1028">
        <f t="shared" si="78"/>
        <v>5.0689398181818177</v>
      </c>
      <c r="N389" s="1028">
        <f t="shared" si="78"/>
        <v>-0.63684400000001062</v>
      </c>
      <c r="O389" s="1028">
        <f t="shared" si="78"/>
        <v>-0.37181280000001493</v>
      </c>
      <c r="P389" s="1041">
        <f t="shared" si="78"/>
        <v>6.792500000000004</v>
      </c>
      <c r="Q389" s="315"/>
      <c r="R389" s="183"/>
      <c r="S389" s="11"/>
      <c r="T389" s="125"/>
      <c r="U389" s="125"/>
      <c r="V389" s="125"/>
      <c r="W389" s="102"/>
      <c r="X389" s="673"/>
      <c r="Y389" s="716"/>
      <c r="Z389" s="5"/>
    </row>
    <row r="390" spans="2:29">
      <c r="Q390" s="315"/>
      <c r="R390" s="7"/>
      <c r="S390" s="11"/>
      <c r="T390" s="125"/>
      <c r="U390" s="125"/>
      <c r="V390" s="125"/>
      <c r="W390" s="102"/>
      <c r="X390" s="4"/>
      <c r="Y390" s="670"/>
      <c r="Z390" s="5"/>
    </row>
    <row r="391" spans="2:29">
      <c r="C391" s="899"/>
      <c r="D391" s="12" t="s">
        <v>213</v>
      </c>
      <c r="E391" s="317"/>
      <c r="Q391" s="1"/>
      <c r="R391" s="110"/>
      <c r="S391" s="11"/>
      <c r="T391" s="107"/>
      <c r="U391" s="125"/>
      <c r="V391" s="125"/>
      <c r="W391" s="102"/>
      <c r="X391" s="673"/>
      <c r="Y391" s="670"/>
      <c r="Z391" s="5"/>
    </row>
    <row r="392" spans="2:29">
      <c r="C392" s="13" t="s">
        <v>828</v>
      </c>
      <c r="D392" s="159"/>
      <c r="E392" s="2"/>
      <c r="F392"/>
      <c r="I392"/>
      <c r="J392"/>
      <c r="K392" s="26"/>
      <c r="L392" s="26"/>
      <c r="M392"/>
      <c r="N392"/>
      <c r="O392"/>
      <c r="P392"/>
      <c r="Q392" s="115"/>
      <c r="R392" s="7"/>
      <c r="S392" s="11"/>
      <c r="T392" s="125"/>
      <c r="U392" s="125"/>
      <c r="V392" s="125"/>
      <c r="W392" s="743"/>
      <c r="X392" s="673"/>
      <c r="Y392" s="670"/>
      <c r="Z392" s="5"/>
    </row>
    <row r="393" spans="2:29">
      <c r="C393" s="25" t="s">
        <v>361</v>
      </c>
      <c r="I393" s="1076" t="s">
        <v>382</v>
      </c>
      <c r="N393" s="5"/>
      <c r="R393" s="7"/>
      <c r="S393" s="11"/>
      <c r="T393" s="125"/>
      <c r="U393" s="125"/>
      <c r="V393" s="125"/>
      <c r="W393" s="102"/>
      <c r="X393" s="673"/>
      <c r="Y393" s="670"/>
      <c r="Z393" s="5"/>
    </row>
    <row r="394" spans="2:29">
      <c r="C394" s="899" t="s">
        <v>829</v>
      </c>
      <c r="R394" s="7"/>
      <c r="S394" s="11"/>
      <c r="T394" s="125"/>
      <c r="U394" s="125"/>
      <c r="V394" s="125"/>
      <c r="W394" s="102"/>
      <c r="X394" s="673"/>
      <c r="Y394" s="670"/>
      <c r="Z394" s="5"/>
    </row>
    <row r="395" spans="2:29" ht="21.75" thickBot="1">
      <c r="B395" s="28" t="s">
        <v>355</v>
      </c>
      <c r="C395" s="26"/>
      <c r="D395"/>
      <c r="F395" s="32" t="s">
        <v>842</v>
      </c>
      <c r="I395" s="29" t="s">
        <v>0</v>
      </c>
      <c r="J395"/>
      <c r="K395" s="86" t="s">
        <v>473</v>
      </c>
      <c r="L395" s="26"/>
      <c r="M395" s="26"/>
      <c r="N395" s="33"/>
      <c r="P395" s="128"/>
      <c r="R395" s="11"/>
      <c r="S395" s="11"/>
      <c r="T395" s="731"/>
      <c r="U395" s="731"/>
      <c r="V395" s="751"/>
      <c r="W395" s="724"/>
      <c r="X395" s="722"/>
      <c r="Y395" s="171"/>
      <c r="Z395" s="5"/>
    </row>
    <row r="396" spans="2:29" ht="15.75" thickBot="1">
      <c r="B396" s="1121" t="s">
        <v>357</v>
      </c>
      <c r="C396" s="1170" t="s">
        <v>839</v>
      </c>
      <c r="D396" s="1118" t="s">
        <v>181</v>
      </c>
      <c r="E396" s="1126" t="s">
        <v>182</v>
      </c>
      <c r="F396" s="373"/>
      <c r="G396" s="373"/>
      <c r="H396" s="40"/>
      <c r="I396" s="682" t="s">
        <v>333</v>
      </c>
      <c r="J396" s="40"/>
      <c r="K396" s="910"/>
      <c r="L396" s="529"/>
      <c r="M396" s="1128" t="s">
        <v>377</v>
      </c>
      <c r="N396" s="40"/>
      <c r="O396" s="40"/>
      <c r="P396" s="75"/>
      <c r="Q396" s="993" t="s">
        <v>367</v>
      </c>
      <c r="R396" s="11"/>
      <c r="S396" s="11"/>
      <c r="T396" s="130"/>
      <c r="U396" s="130"/>
      <c r="V396" s="130"/>
      <c r="W396" s="5"/>
      <c r="X396" s="705"/>
      <c r="Y396" s="183"/>
      <c r="Z396" s="5"/>
    </row>
    <row r="397" spans="2:29" ht="15.75" thickBot="1">
      <c r="B397" s="1122" t="s">
        <v>335</v>
      </c>
      <c r="C397" s="451"/>
      <c r="D397" s="1123" t="s">
        <v>188</v>
      </c>
      <c r="E397" s="744"/>
      <c r="F397" s="1125"/>
      <c r="G397" s="2029" t="s">
        <v>848</v>
      </c>
      <c r="H397" s="1900" t="s">
        <v>703</v>
      </c>
      <c r="I397" s="1129"/>
      <c r="J397" s="1129"/>
      <c r="K397" s="1129"/>
      <c r="L397" s="1131"/>
      <c r="M397" s="1132" t="s">
        <v>376</v>
      </c>
      <c r="N397" s="1129"/>
      <c r="O397" s="1129"/>
      <c r="P397" s="1131"/>
      <c r="Q397" s="1090" t="s">
        <v>364</v>
      </c>
      <c r="R397" s="183"/>
      <c r="S397" s="11"/>
      <c r="T397" s="130"/>
      <c r="U397" s="130"/>
      <c r="V397" s="130"/>
      <c r="W397" s="5"/>
      <c r="X397" s="5"/>
      <c r="Y397" s="5"/>
      <c r="Z397" s="5"/>
    </row>
    <row r="398" spans="2:29">
      <c r="B398" s="1122" t="s">
        <v>344</v>
      </c>
      <c r="C398" s="451" t="s">
        <v>187</v>
      </c>
      <c r="D398" s="849"/>
      <c r="E398" s="1123" t="s">
        <v>189</v>
      </c>
      <c r="F398" s="1119" t="s">
        <v>56</v>
      </c>
      <c r="G398" s="2029" t="s">
        <v>849</v>
      </c>
      <c r="H398" s="1902" t="s">
        <v>192</v>
      </c>
      <c r="I398" s="744"/>
      <c r="J398" s="1928"/>
      <c r="K398" s="40"/>
      <c r="L398" s="1928"/>
      <c r="M398" s="1929" t="s">
        <v>345</v>
      </c>
      <c r="N398" s="1930" t="s">
        <v>346</v>
      </c>
      <c r="O398" s="1931" t="s">
        <v>347</v>
      </c>
      <c r="P398" s="1932" t="s">
        <v>348</v>
      </c>
      <c r="Q398" s="1089" t="s">
        <v>319</v>
      </c>
      <c r="R398" s="7"/>
      <c r="S398" s="730"/>
      <c r="T398" s="187"/>
      <c r="U398" s="107"/>
      <c r="V398" s="125"/>
      <c r="W398" s="125"/>
      <c r="X398" s="125"/>
      <c r="Y398" s="717"/>
      <c r="Z398" s="647"/>
      <c r="AA398" s="115"/>
      <c r="AB398" s="115"/>
      <c r="AC398" s="115"/>
    </row>
    <row r="399" spans="2:29" ht="15.75" thickBot="1">
      <c r="B399" s="64"/>
      <c r="C399" s="900"/>
      <c r="D399" s="489"/>
      <c r="E399" s="1124" t="s">
        <v>6</v>
      </c>
      <c r="F399" s="459" t="s">
        <v>7</v>
      </c>
      <c r="G399" s="1749" t="s">
        <v>8</v>
      </c>
      <c r="H399" s="1901" t="s">
        <v>466</v>
      </c>
      <c r="I399" s="1933" t="s">
        <v>336</v>
      </c>
      <c r="J399" s="1934" t="s">
        <v>337</v>
      </c>
      <c r="K399" s="1935" t="s">
        <v>338</v>
      </c>
      <c r="L399" s="1934" t="s">
        <v>339</v>
      </c>
      <c r="M399" s="1936" t="s">
        <v>340</v>
      </c>
      <c r="N399" s="1934" t="s">
        <v>341</v>
      </c>
      <c r="O399" s="1935" t="s">
        <v>342</v>
      </c>
      <c r="P399" s="1937" t="s">
        <v>343</v>
      </c>
      <c r="Q399" s="900"/>
      <c r="R399" s="1062"/>
      <c r="S399" s="646"/>
      <c r="T399" s="122"/>
      <c r="U399" s="107"/>
      <c r="V399" s="125"/>
      <c r="W399" s="125"/>
      <c r="X399" s="125"/>
      <c r="Y399" s="190"/>
      <c r="Z399" s="647"/>
      <c r="AA399" s="115"/>
      <c r="AB399" s="115"/>
      <c r="AC399" s="115"/>
    </row>
    <row r="400" spans="2:29">
      <c r="B400" s="91"/>
      <c r="C400" s="1941" t="s">
        <v>158</v>
      </c>
      <c r="D400" s="1640"/>
      <c r="E400" s="974"/>
      <c r="F400" s="975"/>
      <c r="G400" s="975"/>
      <c r="H400" s="973"/>
      <c r="I400" s="950"/>
      <c r="J400" s="950"/>
      <c r="K400" s="1999"/>
      <c r="L400" s="950"/>
      <c r="M400" s="950"/>
      <c r="N400" s="950"/>
      <c r="O400" s="950"/>
      <c r="P400" s="1094"/>
      <c r="Q400" s="1096"/>
      <c r="R400" s="7"/>
      <c r="S400" s="730"/>
      <c r="T400" s="110"/>
      <c r="U400" s="107"/>
      <c r="V400" s="125"/>
      <c r="W400" s="125"/>
      <c r="X400" s="604"/>
      <c r="Y400" s="190"/>
      <c r="Z400" s="647"/>
      <c r="AA400" s="115"/>
      <c r="AB400" s="115"/>
      <c r="AC400" s="115"/>
    </row>
    <row r="401" spans="2:29">
      <c r="B401" s="1947" t="s">
        <v>383</v>
      </c>
      <c r="C401" s="260" t="s">
        <v>369</v>
      </c>
      <c r="D401" s="271">
        <v>60</v>
      </c>
      <c r="E401" s="360">
        <v>1.7</v>
      </c>
      <c r="F401" s="362">
        <v>0.1</v>
      </c>
      <c r="G401" s="362">
        <v>3.5</v>
      </c>
      <c r="H401" s="938">
        <v>22.1</v>
      </c>
      <c r="I401" s="350">
        <v>2.4</v>
      </c>
      <c r="J401" s="350">
        <v>0.05</v>
      </c>
      <c r="K401" s="350">
        <v>0.02</v>
      </c>
      <c r="L401" s="925">
        <v>18</v>
      </c>
      <c r="M401" s="250">
        <v>11</v>
      </c>
      <c r="N401" s="250">
        <v>32</v>
      </c>
      <c r="O401" s="250">
        <v>11</v>
      </c>
      <c r="P401" s="1078">
        <v>0.4</v>
      </c>
      <c r="Q401" s="2006"/>
      <c r="R401" s="7"/>
      <c r="S401" s="730"/>
      <c r="T401" s="110"/>
      <c r="U401" s="130"/>
      <c r="V401" s="189"/>
      <c r="W401" s="189"/>
      <c r="X401" s="189"/>
      <c r="Y401" s="190"/>
      <c r="Z401" s="169"/>
      <c r="AA401" s="115"/>
      <c r="AB401" s="115"/>
      <c r="AC401" s="115"/>
    </row>
    <row r="402" spans="2:29">
      <c r="B402" s="2007" t="s">
        <v>548</v>
      </c>
      <c r="C402" s="249" t="s">
        <v>623</v>
      </c>
      <c r="D402" s="271" t="s">
        <v>617</v>
      </c>
      <c r="E402" s="662">
        <v>3.0790000000000002</v>
      </c>
      <c r="F402" s="362">
        <v>10.672000000000001</v>
      </c>
      <c r="G402" s="745">
        <v>12.961</v>
      </c>
      <c r="H402" s="938">
        <v>160.208</v>
      </c>
      <c r="I402" s="2260">
        <v>0.17599999999999999</v>
      </c>
      <c r="J402" s="937">
        <v>6.0999999999999999E-2</v>
      </c>
      <c r="K402" s="345">
        <v>0.26</v>
      </c>
      <c r="L402" s="1663">
        <v>157.5</v>
      </c>
      <c r="M402" s="347">
        <v>182.16300000000001</v>
      </c>
      <c r="N402" s="2215">
        <v>17.961200000000002</v>
      </c>
      <c r="O402" s="347">
        <v>1.3655999999999999</v>
      </c>
      <c r="P402" s="346">
        <v>0.2</v>
      </c>
      <c r="Q402" s="888"/>
      <c r="R402" s="115"/>
      <c r="S402" s="2537"/>
      <c r="T402" s="110"/>
      <c r="U402" s="107"/>
      <c r="V402" s="125"/>
      <c r="W402" s="125"/>
      <c r="X402" s="125"/>
      <c r="Y402" s="190"/>
      <c r="Z402" s="169"/>
      <c r="AA402" s="115"/>
      <c r="AB402" s="115"/>
      <c r="AC402" s="115"/>
    </row>
    <row r="403" spans="2:29" ht="14.25" customHeight="1">
      <c r="B403" s="1952" t="s">
        <v>545</v>
      </c>
      <c r="C403" s="249" t="s">
        <v>549</v>
      </c>
      <c r="D403" s="1131"/>
      <c r="E403" s="971">
        <v>7.2</v>
      </c>
      <c r="F403" s="950">
        <v>5.32</v>
      </c>
      <c r="G403" s="972">
        <v>2.08</v>
      </c>
      <c r="H403" s="1067">
        <v>85.2</v>
      </c>
      <c r="I403" s="2535">
        <v>6.2</v>
      </c>
      <c r="J403" s="1032">
        <v>3.2000000000000001E-2</v>
      </c>
      <c r="K403" s="975">
        <v>7.0000000000000007E-2</v>
      </c>
      <c r="L403" s="1960">
        <v>0</v>
      </c>
      <c r="M403" s="950">
        <v>33.6</v>
      </c>
      <c r="N403" s="972">
        <v>82.8</v>
      </c>
      <c r="O403" s="950">
        <v>15.6</v>
      </c>
      <c r="P403" s="972">
        <v>1.3</v>
      </c>
      <c r="Q403" s="1616"/>
      <c r="R403" s="128"/>
      <c r="S403" s="646"/>
      <c r="T403" s="110"/>
      <c r="U403" s="107"/>
      <c r="V403" s="367"/>
      <c r="W403" s="367"/>
      <c r="X403" s="125"/>
      <c r="Y403" s="190"/>
      <c r="Z403" s="647"/>
      <c r="AA403" s="115"/>
      <c r="AB403" s="115"/>
      <c r="AC403" s="115"/>
    </row>
    <row r="404" spans="2:29" ht="15" customHeight="1">
      <c r="B404" s="2008" t="s">
        <v>499</v>
      </c>
      <c r="C404" s="249" t="s">
        <v>250</v>
      </c>
      <c r="D404" s="390">
        <v>200</v>
      </c>
      <c r="E404" s="974">
        <v>5.6440000000000001</v>
      </c>
      <c r="F404" s="975">
        <v>5.0279999999999996</v>
      </c>
      <c r="G404" s="975">
        <v>15.334</v>
      </c>
      <c r="H404" s="1067">
        <v>129.32400000000001</v>
      </c>
      <c r="I404" s="975">
        <v>1.04</v>
      </c>
      <c r="J404" s="975">
        <v>0.06</v>
      </c>
      <c r="K404" s="975">
        <v>0.25</v>
      </c>
      <c r="L404" s="973">
        <v>26.49</v>
      </c>
      <c r="M404" s="950">
        <v>217.7</v>
      </c>
      <c r="N404" s="950">
        <v>184</v>
      </c>
      <c r="O404" s="975">
        <v>42</v>
      </c>
      <c r="P404" s="1094">
        <v>1.1599999999999999</v>
      </c>
      <c r="Q404" s="1616"/>
      <c r="R404" s="404"/>
      <c r="S404" s="646"/>
      <c r="T404" s="110"/>
      <c r="U404" s="107"/>
      <c r="V404" s="367"/>
      <c r="W404" s="125"/>
      <c r="X404" s="125"/>
      <c r="Y404" s="190"/>
      <c r="Z404" s="647"/>
      <c r="AA404" s="115"/>
      <c r="AB404" s="115"/>
      <c r="AC404" s="115"/>
    </row>
    <row r="405" spans="2:29">
      <c r="B405" s="1105" t="s">
        <v>9</v>
      </c>
      <c r="C405" s="249" t="s">
        <v>10</v>
      </c>
      <c r="D405" s="269">
        <v>35</v>
      </c>
      <c r="E405" s="1904">
        <v>1.3480000000000001</v>
      </c>
      <c r="F405" s="359">
        <v>0.48099999999999998</v>
      </c>
      <c r="G405" s="350">
        <v>18.97</v>
      </c>
      <c r="H405" s="925">
        <v>85.600999999999999</v>
      </c>
      <c r="I405" s="250">
        <v>0</v>
      </c>
      <c r="J405" s="1063">
        <v>4.8000000000000001E-2</v>
      </c>
      <c r="K405" s="763">
        <v>1.6E-2</v>
      </c>
      <c r="L405" s="925">
        <v>0</v>
      </c>
      <c r="M405" s="250">
        <v>8</v>
      </c>
      <c r="N405" s="250">
        <v>26</v>
      </c>
      <c r="O405" s="250">
        <v>5.6</v>
      </c>
      <c r="P405" s="763">
        <v>0.04</v>
      </c>
      <c r="Q405" s="552"/>
      <c r="R405" s="41"/>
      <c r="S405" s="730"/>
      <c r="T405" s="110"/>
      <c r="U405" s="107"/>
      <c r="V405" s="125"/>
      <c r="W405" s="367"/>
      <c r="X405" s="125"/>
      <c r="Y405" s="190"/>
      <c r="Z405" s="169"/>
      <c r="AA405" s="115"/>
      <c r="AB405" s="115"/>
      <c r="AC405" s="115"/>
    </row>
    <row r="406" spans="2:29">
      <c r="B406" s="1947" t="s">
        <v>9</v>
      </c>
      <c r="C406" s="249" t="s">
        <v>426</v>
      </c>
      <c r="D406" s="271">
        <v>30</v>
      </c>
      <c r="E406" s="2031">
        <v>1.6950000000000001</v>
      </c>
      <c r="F406" s="362">
        <v>0.45</v>
      </c>
      <c r="G406" s="362">
        <v>12.56</v>
      </c>
      <c r="H406" s="925">
        <v>61.07</v>
      </c>
      <c r="I406" s="250">
        <v>0</v>
      </c>
      <c r="J406" s="250">
        <v>0.08</v>
      </c>
      <c r="K406" s="250">
        <v>0.08</v>
      </c>
      <c r="L406" s="698">
        <v>0</v>
      </c>
      <c r="M406" s="356">
        <v>9.9</v>
      </c>
      <c r="N406" s="250">
        <v>70.2</v>
      </c>
      <c r="O406" s="250">
        <v>1.98</v>
      </c>
      <c r="P406" s="250">
        <v>1.32E-2</v>
      </c>
      <c r="Q406" s="888"/>
      <c r="R406" s="11"/>
      <c r="S406" s="405"/>
      <c r="T406" s="115"/>
      <c r="U406" s="776"/>
      <c r="V406" s="626"/>
      <c r="W406" s="1162"/>
      <c r="X406" s="1163"/>
      <c r="Y406" s="1164"/>
      <c r="Z406" s="225"/>
      <c r="AA406" s="115"/>
      <c r="AB406" s="115"/>
      <c r="AC406" s="115"/>
    </row>
    <row r="407" spans="2:29" ht="15.75" thickBot="1">
      <c r="B407" s="2009" t="s">
        <v>619</v>
      </c>
      <c r="C407" s="200" t="s">
        <v>487</v>
      </c>
      <c r="D407" s="388">
        <v>100</v>
      </c>
      <c r="E407" s="507">
        <v>0.4</v>
      </c>
      <c r="F407" s="508">
        <v>0.4</v>
      </c>
      <c r="G407" s="509">
        <v>9.8000000000000007</v>
      </c>
      <c r="H407" s="1710">
        <v>47</v>
      </c>
      <c r="I407" s="509">
        <v>10</v>
      </c>
      <c r="J407" s="509">
        <v>0.03</v>
      </c>
      <c r="K407" s="509">
        <v>0.02</v>
      </c>
      <c r="L407" s="918">
        <v>0</v>
      </c>
      <c r="M407" s="1834">
        <v>16</v>
      </c>
      <c r="N407" s="347">
        <v>11</v>
      </c>
      <c r="O407" s="362">
        <v>9</v>
      </c>
      <c r="P407" s="347">
        <v>2.2000000000000002</v>
      </c>
      <c r="Q407" s="551"/>
      <c r="R407" s="124"/>
      <c r="S407" s="130"/>
      <c r="T407" s="399"/>
      <c r="U407" s="1906"/>
      <c r="V407" s="855"/>
      <c r="W407" s="855"/>
      <c r="X407" s="855"/>
      <c r="Y407" s="855"/>
      <c r="Z407" s="1911"/>
      <c r="AA407" s="115"/>
      <c r="AB407" s="115"/>
      <c r="AC407" s="115"/>
    </row>
    <row r="408" spans="2:29">
      <c r="B408" s="485" t="s">
        <v>211</v>
      </c>
      <c r="D408" s="1854">
        <f>D401+D404+D405+D406+D407+120+80</f>
        <v>625</v>
      </c>
      <c r="E408" s="486">
        <f t="shared" ref="E408:P408" si="79">SUM(E401:E407)</f>
        <v>21.065999999999995</v>
      </c>
      <c r="F408" s="487">
        <f t="shared" si="79"/>
        <v>22.450999999999997</v>
      </c>
      <c r="G408" s="2000">
        <f t="shared" si="79"/>
        <v>75.204999999999998</v>
      </c>
      <c r="H408" s="1018">
        <f t="shared" si="79"/>
        <v>590.50300000000004</v>
      </c>
      <c r="I408" s="252">
        <f t="shared" si="79"/>
        <v>19.815999999999999</v>
      </c>
      <c r="J408" s="927">
        <f t="shared" si="79"/>
        <v>0.36099999999999999</v>
      </c>
      <c r="K408" s="927">
        <f t="shared" si="79"/>
        <v>0.71600000000000008</v>
      </c>
      <c r="L408" s="927">
        <f t="shared" si="79"/>
        <v>201.99</v>
      </c>
      <c r="M408" s="1025">
        <f t="shared" si="79"/>
        <v>478.36299999999994</v>
      </c>
      <c r="N408" s="1025">
        <f t="shared" si="79"/>
        <v>423.96120000000002</v>
      </c>
      <c r="O408" s="927">
        <f t="shared" si="79"/>
        <v>86.545599999999993</v>
      </c>
      <c r="P408" s="1026">
        <f t="shared" si="79"/>
        <v>5.3132000000000001</v>
      </c>
      <c r="Q408" s="2531"/>
      <c r="R408" s="124"/>
      <c r="S408" s="130"/>
      <c r="T408" s="225"/>
      <c r="U408" s="125"/>
      <c r="V408" s="367"/>
      <c r="W408" s="367"/>
      <c r="X408" s="367"/>
      <c r="Y408" s="367"/>
      <c r="Z408" s="130"/>
      <c r="AA408" s="115"/>
      <c r="AB408" s="115"/>
      <c r="AC408" s="115"/>
    </row>
    <row r="409" spans="2:29">
      <c r="B409" s="443"/>
      <c r="C409" s="897" t="s">
        <v>11</v>
      </c>
      <c r="D409" s="1588">
        <v>0.25</v>
      </c>
      <c r="E409" s="2001">
        <v>19.25</v>
      </c>
      <c r="F409" s="2002">
        <v>19.75</v>
      </c>
      <c r="G409" s="2003">
        <v>83.75</v>
      </c>
      <c r="H409" s="2004">
        <v>587.5</v>
      </c>
      <c r="I409" s="2002">
        <v>15</v>
      </c>
      <c r="J409" s="2002">
        <v>0.3</v>
      </c>
      <c r="K409" s="2003">
        <v>0.35</v>
      </c>
      <c r="L409" s="1139">
        <v>175</v>
      </c>
      <c r="M409" s="1915">
        <v>275</v>
      </c>
      <c r="N409" s="1139">
        <v>275</v>
      </c>
      <c r="O409" s="1139">
        <v>62.5</v>
      </c>
      <c r="P409" s="2005">
        <v>3</v>
      </c>
      <c r="Q409" s="1101"/>
      <c r="R409" s="128"/>
      <c r="S409" s="130"/>
      <c r="T409" s="187"/>
      <c r="U409" s="115"/>
      <c r="V409" s="130"/>
      <c r="W409" s="130"/>
      <c r="X409" s="130"/>
      <c r="Y409" s="130"/>
      <c r="Z409" s="130"/>
      <c r="AA409" s="115"/>
      <c r="AB409" s="115"/>
      <c r="AC409" s="115"/>
    </row>
    <row r="410" spans="2:29" ht="15.75" thickBot="1">
      <c r="B410" s="246"/>
      <c r="C410" s="1003" t="s">
        <v>475</v>
      </c>
      <c r="D410" s="1050"/>
      <c r="E410" s="1027">
        <f t="shared" ref="E410:P410" si="80">(E408*100/E673)-25</f>
        <v>2.3584415584415517</v>
      </c>
      <c r="F410" s="1028">
        <f t="shared" si="80"/>
        <v>3.4189873417721515</v>
      </c>
      <c r="G410" s="1028">
        <f t="shared" si="80"/>
        <v>-2.5507462686567166</v>
      </c>
      <c r="H410" s="1028">
        <f t="shared" si="80"/>
        <v>0.12778723404255388</v>
      </c>
      <c r="I410" s="1028">
        <f t="shared" si="80"/>
        <v>8.0266666666666637</v>
      </c>
      <c r="J410" s="1028">
        <f t="shared" si="80"/>
        <v>5.0833333333333357</v>
      </c>
      <c r="K410" s="1028">
        <f t="shared" si="80"/>
        <v>26.142857142857153</v>
      </c>
      <c r="L410" s="1028">
        <f t="shared" si="80"/>
        <v>3.855714285714285</v>
      </c>
      <c r="M410" s="1028">
        <f t="shared" si="80"/>
        <v>18.487545454545447</v>
      </c>
      <c r="N410" s="1028">
        <f t="shared" si="80"/>
        <v>13.541927272727278</v>
      </c>
      <c r="O410" s="1028">
        <f t="shared" si="80"/>
        <v>9.6182400000000001</v>
      </c>
      <c r="P410" s="1041">
        <f t="shared" si="80"/>
        <v>19.276666666666671</v>
      </c>
      <c r="Q410" s="80"/>
      <c r="R410" s="134"/>
      <c r="S410" s="660"/>
      <c r="T410" s="110"/>
      <c r="U410" s="105"/>
      <c r="V410" s="162"/>
      <c r="W410" s="162"/>
      <c r="X410" s="162"/>
      <c r="Y410" s="190"/>
      <c r="Z410" s="647"/>
      <c r="AA410" s="115"/>
      <c r="AB410" s="115"/>
      <c r="AC410" s="115"/>
    </row>
    <row r="411" spans="2:29">
      <c r="B411" s="91"/>
      <c r="C411" s="1941" t="s">
        <v>123</v>
      </c>
      <c r="D411" s="61"/>
      <c r="E411" s="663"/>
      <c r="F411" s="1568"/>
      <c r="G411" s="1568"/>
      <c r="H411" s="950"/>
      <c r="I411" s="950"/>
      <c r="J411" s="950"/>
      <c r="K411" s="950"/>
      <c r="L411" s="950"/>
      <c r="M411" s="950"/>
      <c r="N411" s="950"/>
      <c r="O411" s="950"/>
      <c r="P411" s="1094"/>
      <c r="Q411" s="1091"/>
      <c r="R411" s="128"/>
      <c r="S411" s="130"/>
      <c r="T411" s="122"/>
      <c r="U411" s="115"/>
      <c r="V411" s="130"/>
      <c r="W411" s="130"/>
      <c r="X411" s="130"/>
      <c r="Y411" s="130"/>
      <c r="Z411" s="130"/>
      <c r="AA411" s="115"/>
      <c r="AB411" s="115"/>
      <c r="AC411" s="115"/>
    </row>
    <row r="412" spans="2:29">
      <c r="B412" s="1676" t="s">
        <v>517</v>
      </c>
      <c r="C412" s="249" t="s">
        <v>918</v>
      </c>
      <c r="D412" s="392">
        <v>60</v>
      </c>
      <c r="E412" s="1645">
        <v>1.0249999999999999</v>
      </c>
      <c r="F412" s="1042">
        <v>3.0030000000000001</v>
      </c>
      <c r="G412" s="1042">
        <v>5.0750000000000002</v>
      </c>
      <c r="H412" s="938">
        <v>51.42</v>
      </c>
      <c r="I412" s="347">
        <v>11.89</v>
      </c>
      <c r="J412" s="347">
        <v>0.01</v>
      </c>
      <c r="K412" s="346">
        <v>1.6199999999999999E-2</v>
      </c>
      <c r="L412" s="347">
        <v>0</v>
      </c>
      <c r="M412" s="346">
        <v>31.35</v>
      </c>
      <c r="N412" s="347">
        <v>20.37</v>
      </c>
      <c r="O412" s="346">
        <v>9.61</v>
      </c>
      <c r="P412" s="1079">
        <v>0.4</v>
      </c>
      <c r="Q412" s="523"/>
      <c r="R412" s="134"/>
      <c r="S412" s="730"/>
      <c r="T412" s="110"/>
      <c r="U412" s="107"/>
      <c r="V412" s="125"/>
      <c r="W412" s="125"/>
      <c r="X412" s="125"/>
      <c r="Y412" s="190"/>
      <c r="Z412" s="1117"/>
      <c r="AA412" s="115"/>
      <c r="AB412" s="115"/>
      <c r="AC412" s="115"/>
    </row>
    <row r="413" spans="2:29" ht="15.75" customHeight="1">
      <c r="B413" s="1130"/>
      <c r="C413" s="260" t="s">
        <v>919</v>
      </c>
      <c r="D413" s="1131"/>
      <c r="E413" s="1129"/>
      <c r="F413" s="942"/>
      <c r="G413" s="1129"/>
      <c r="H413" s="942"/>
      <c r="I413" s="1129"/>
      <c r="J413" s="942"/>
      <c r="K413" s="1129"/>
      <c r="L413" s="942"/>
      <c r="M413" s="1129"/>
      <c r="N413" s="942"/>
      <c r="O413" s="1129"/>
      <c r="P413" s="1562"/>
      <c r="Q413" s="881"/>
      <c r="R413" s="124"/>
      <c r="S413" s="646"/>
      <c r="T413" s="572"/>
      <c r="U413" s="107"/>
      <c r="V413" s="367"/>
      <c r="W413" s="367"/>
      <c r="X413" s="367"/>
      <c r="Y413" s="190"/>
      <c r="Z413" s="647"/>
      <c r="AA413" s="115"/>
      <c r="AB413" s="115"/>
      <c r="AC413" s="115"/>
    </row>
    <row r="414" spans="2:29">
      <c r="B414" s="2481" t="s">
        <v>892</v>
      </c>
      <c r="C414" s="249" t="s">
        <v>806</v>
      </c>
      <c r="D414" s="269">
        <v>200</v>
      </c>
      <c r="E414" s="232">
        <v>2.3199999999999998</v>
      </c>
      <c r="F414" s="350">
        <v>3.32</v>
      </c>
      <c r="G414" s="350">
        <v>16.536000000000001</v>
      </c>
      <c r="H414" s="925">
        <v>99.304000000000002</v>
      </c>
      <c r="I414" s="350">
        <v>3.04</v>
      </c>
      <c r="J414" s="350">
        <v>5.3999999999999999E-2</v>
      </c>
      <c r="K414" s="350">
        <v>0.11</v>
      </c>
      <c r="L414" s="926">
        <v>1.7</v>
      </c>
      <c r="M414" s="250">
        <v>12.8</v>
      </c>
      <c r="N414" s="250">
        <v>37.4</v>
      </c>
      <c r="O414" s="1084">
        <v>13.6</v>
      </c>
      <c r="P414" s="250">
        <v>0.65</v>
      </c>
      <c r="Q414" s="552"/>
      <c r="R414" s="124"/>
      <c r="S414" s="646"/>
      <c r="T414" s="110"/>
      <c r="U414" s="107"/>
      <c r="V414" s="125"/>
      <c r="W414" s="125"/>
      <c r="X414" s="125"/>
      <c r="Y414" s="190"/>
      <c r="Z414" s="647"/>
      <c r="AA414" s="115"/>
      <c r="AB414" s="115"/>
      <c r="AC414" s="115"/>
    </row>
    <row r="415" spans="2:29">
      <c r="B415" s="1107" t="s">
        <v>689</v>
      </c>
      <c r="C415" s="1713" t="s">
        <v>905</v>
      </c>
      <c r="D415" s="269">
        <v>90</v>
      </c>
      <c r="E415" s="1904">
        <v>16.582000000000001</v>
      </c>
      <c r="F415" s="1833">
        <v>15.329000000000001</v>
      </c>
      <c r="G415" s="359">
        <v>11.798999999999999</v>
      </c>
      <c r="H415" s="938">
        <v>251.48500000000001</v>
      </c>
      <c r="I415" s="2292">
        <v>0.26900000000000002</v>
      </c>
      <c r="J415" s="2291">
        <v>7.5999999999999998E-2</v>
      </c>
      <c r="K415" s="2292">
        <v>0.12</v>
      </c>
      <c r="L415" s="1086">
        <v>31.245999999999999</v>
      </c>
      <c r="M415" s="2312">
        <v>164.934</v>
      </c>
      <c r="N415" s="2304">
        <v>48.398000000000003</v>
      </c>
      <c r="O415" s="2292">
        <v>3.9039000000000001</v>
      </c>
      <c r="P415" s="2303">
        <v>0.32</v>
      </c>
      <c r="Q415" s="552"/>
      <c r="R415" s="124"/>
      <c r="S415" s="646"/>
      <c r="T415" s="110"/>
      <c r="U415" s="107"/>
      <c r="V415" s="125"/>
      <c r="W415" s="125"/>
      <c r="X415" s="125"/>
      <c r="Y415" s="190"/>
      <c r="Z415" s="1117"/>
      <c r="AA415" s="115"/>
      <c r="AB415" s="115"/>
      <c r="AC415" s="115"/>
    </row>
    <row r="416" spans="2:29">
      <c r="B416" s="1107" t="s">
        <v>1024</v>
      </c>
      <c r="C416" s="249" t="s">
        <v>935</v>
      </c>
      <c r="D416" s="269">
        <v>150</v>
      </c>
      <c r="E416" s="232">
        <v>2.85</v>
      </c>
      <c r="F416" s="350">
        <v>6.45</v>
      </c>
      <c r="G416" s="350">
        <v>14.025</v>
      </c>
      <c r="H416" s="935">
        <v>127.5</v>
      </c>
      <c r="I416" s="250">
        <v>7.2</v>
      </c>
      <c r="J416" s="250">
        <v>0.09</v>
      </c>
      <c r="K416" s="250">
        <v>0.1</v>
      </c>
      <c r="L416" s="250">
        <v>27</v>
      </c>
      <c r="M416" s="250">
        <v>82.8</v>
      </c>
      <c r="N416" s="250">
        <v>10.98</v>
      </c>
      <c r="O416" s="250">
        <v>36.9</v>
      </c>
      <c r="P416" s="250">
        <v>0.93600000000000005</v>
      </c>
      <c r="Q416" s="552"/>
      <c r="R416" s="124"/>
      <c r="S416" s="646"/>
      <c r="T416" s="110"/>
      <c r="U416" s="107"/>
      <c r="V416" s="367"/>
      <c r="W416" s="367"/>
      <c r="X416" s="125"/>
      <c r="Y416" s="190"/>
      <c r="Z416" s="647"/>
      <c r="AA416" s="115"/>
      <c r="AB416" s="115"/>
      <c r="AC416" s="115"/>
    </row>
    <row r="417" spans="2:29">
      <c r="B417" s="1107" t="s">
        <v>559</v>
      </c>
      <c r="C417" s="249" t="s">
        <v>327</v>
      </c>
      <c r="D417" s="269">
        <v>200</v>
      </c>
      <c r="E417" s="352">
        <v>1</v>
      </c>
      <c r="F417" s="350">
        <v>0</v>
      </c>
      <c r="G417" s="350">
        <v>25.4</v>
      </c>
      <c r="H417" s="935">
        <v>105.6</v>
      </c>
      <c r="I417" s="250">
        <v>2.25</v>
      </c>
      <c r="J417" s="250">
        <v>4.3999999999999997E-2</v>
      </c>
      <c r="K417" s="250">
        <v>0.08</v>
      </c>
      <c r="L417" s="686">
        <v>0</v>
      </c>
      <c r="M417" s="250">
        <v>40</v>
      </c>
      <c r="N417" s="250">
        <v>36</v>
      </c>
      <c r="O417" s="250">
        <v>20</v>
      </c>
      <c r="P417" s="250">
        <v>0.4</v>
      </c>
      <c r="Q417" s="552"/>
      <c r="R417" s="124"/>
      <c r="S417" s="646"/>
      <c r="T417" s="110"/>
      <c r="U417" s="107"/>
      <c r="V417" s="367"/>
      <c r="W417" s="125"/>
      <c r="X417" s="125"/>
      <c r="Y417" s="190"/>
      <c r="Z417" s="647"/>
      <c r="AA417" s="115"/>
      <c r="AB417" s="115"/>
      <c r="AC417" s="115"/>
    </row>
    <row r="418" spans="2:29">
      <c r="B418" s="1105" t="s">
        <v>9</v>
      </c>
      <c r="C418" s="249" t="s">
        <v>10</v>
      </c>
      <c r="D418" s="269">
        <v>50</v>
      </c>
      <c r="E418" s="1904">
        <v>1.925</v>
      </c>
      <c r="F418" s="359">
        <v>0.68799999999999994</v>
      </c>
      <c r="G418" s="350">
        <v>27.1</v>
      </c>
      <c r="H418" s="925">
        <v>122.292</v>
      </c>
      <c r="I418" s="250">
        <v>0</v>
      </c>
      <c r="J418" s="1063">
        <v>0.06</v>
      </c>
      <c r="K418" s="763">
        <v>0.02</v>
      </c>
      <c r="L418" s="925">
        <v>0</v>
      </c>
      <c r="M418" s="356">
        <v>10</v>
      </c>
      <c r="N418" s="250">
        <v>32.5</v>
      </c>
      <c r="O418" s="250">
        <v>7</v>
      </c>
      <c r="P418" s="250">
        <v>5.5E-2</v>
      </c>
      <c r="Q418" s="552"/>
      <c r="R418" s="115"/>
      <c r="S418" s="405"/>
      <c r="T418" s="396"/>
      <c r="U418" s="776"/>
      <c r="V418" s="626"/>
      <c r="W418" s="1162"/>
      <c r="X418" s="1163"/>
      <c r="Y418" s="1164"/>
      <c r="Z418" s="225"/>
      <c r="AA418" s="115"/>
      <c r="AB418" s="115"/>
      <c r="AC418" s="115"/>
    </row>
    <row r="419" spans="2:29" ht="15.75" thickBot="1">
      <c r="B419" s="1109" t="s">
        <v>9</v>
      </c>
      <c r="C419" s="200" t="s">
        <v>426</v>
      </c>
      <c r="D419" s="388">
        <v>30</v>
      </c>
      <c r="E419" s="2031">
        <v>1.6950000000000001</v>
      </c>
      <c r="F419" s="362">
        <v>0.45</v>
      </c>
      <c r="G419" s="362">
        <v>12.56</v>
      </c>
      <c r="H419" s="925">
        <v>61.07</v>
      </c>
      <c r="I419" s="250">
        <v>0</v>
      </c>
      <c r="J419" s="250">
        <v>0.08</v>
      </c>
      <c r="K419" s="250">
        <v>0.08</v>
      </c>
      <c r="L419" s="698">
        <v>0</v>
      </c>
      <c r="M419" s="356">
        <v>9.9</v>
      </c>
      <c r="N419" s="250">
        <v>70.2</v>
      </c>
      <c r="O419" s="250">
        <v>1.98</v>
      </c>
      <c r="P419" s="250">
        <v>1.32E-2</v>
      </c>
      <c r="Q419" s="551"/>
      <c r="R419" s="115"/>
      <c r="S419" s="130"/>
      <c r="T419" s="399"/>
      <c r="U419" s="1906"/>
      <c r="V419" s="855"/>
      <c r="W419" s="855"/>
      <c r="X419" s="855"/>
      <c r="Y419" s="855"/>
      <c r="Z419" s="1911"/>
      <c r="AA419" s="115"/>
      <c r="AB419" s="115"/>
      <c r="AC419" s="115"/>
    </row>
    <row r="420" spans="2:29">
      <c r="B420" s="485" t="s">
        <v>197</v>
      </c>
      <c r="C420" s="951"/>
      <c r="D420" s="767">
        <f t="shared" ref="D420:P420" si="81">SUM(D412:D419)</f>
        <v>780</v>
      </c>
      <c r="E420" s="496">
        <f t="shared" si="81"/>
        <v>27.397000000000002</v>
      </c>
      <c r="F420" s="487">
        <f t="shared" si="81"/>
        <v>29.24</v>
      </c>
      <c r="G420" s="497">
        <f t="shared" si="81"/>
        <v>112.495</v>
      </c>
      <c r="H420" s="702">
        <f t="shared" si="81"/>
        <v>818.67100000000016</v>
      </c>
      <c r="I420" s="927">
        <f t="shared" si="81"/>
        <v>24.649000000000001</v>
      </c>
      <c r="J420" s="927">
        <f t="shared" si="81"/>
        <v>0.41400000000000003</v>
      </c>
      <c r="K420" s="487">
        <f t="shared" si="81"/>
        <v>0.5262</v>
      </c>
      <c r="L420" s="927">
        <f t="shared" si="81"/>
        <v>59.945999999999998</v>
      </c>
      <c r="M420" s="1025">
        <f t="shared" si="81"/>
        <v>351.78399999999999</v>
      </c>
      <c r="N420" s="1025">
        <f t="shared" si="81"/>
        <v>255.84800000000001</v>
      </c>
      <c r="O420" s="1025">
        <f t="shared" si="81"/>
        <v>92.993900000000011</v>
      </c>
      <c r="P420" s="1020">
        <f t="shared" si="81"/>
        <v>2.7742</v>
      </c>
      <c r="Q420" s="1101"/>
      <c r="R420" s="115"/>
      <c r="S420" s="130"/>
      <c r="T420" s="225"/>
      <c r="U420" s="125"/>
      <c r="V420" s="367"/>
      <c r="W420" s="367"/>
      <c r="X420" s="367"/>
      <c r="Y420" s="367"/>
      <c r="Z420" s="130"/>
      <c r="AA420" s="115"/>
      <c r="AB420" s="115"/>
      <c r="AC420" s="115"/>
    </row>
    <row r="421" spans="2:29">
      <c r="B421" s="1007"/>
      <c r="C421" s="1008" t="s">
        <v>11</v>
      </c>
      <c r="D421" s="1588">
        <v>0.35</v>
      </c>
      <c r="E421" s="835">
        <v>26.95</v>
      </c>
      <c r="F421" s="836">
        <v>27.65</v>
      </c>
      <c r="G421" s="837">
        <v>117.25</v>
      </c>
      <c r="H421" s="1584">
        <v>822.5</v>
      </c>
      <c r="I421" s="836">
        <v>21</v>
      </c>
      <c r="J421" s="836">
        <v>0.42</v>
      </c>
      <c r="K421" s="837">
        <v>0.49</v>
      </c>
      <c r="L421" s="943">
        <v>245</v>
      </c>
      <c r="M421" s="1915">
        <v>385</v>
      </c>
      <c r="N421" s="1139">
        <v>385</v>
      </c>
      <c r="O421" s="943">
        <v>87.5</v>
      </c>
      <c r="P421" s="1142">
        <v>4.2</v>
      </c>
      <c r="Q421" s="1101"/>
      <c r="R421" s="115"/>
      <c r="S421" s="130"/>
      <c r="T421" s="187"/>
      <c r="U421" s="115"/>
      <c r="V421" s="130"/>
      <c r="W421" s="130"/>
      <c r="X421" s="130"/>
      <c r="Y421" s="130"/>
      <c r="Z421" s="130"/>
      <c r="AA421" s="115"/>
      <c r="AB421" s="115"/>
      <c r="AC421" s="115"/>
    </row>
    <row r="422" spans="2:29" ht="15.75" thickBot="1">
      <c r="B422" s="246"/>
      <c r="C422" s="1003" t="s">
        <v>475</v>
      </c>
      <c r="D422" s="1050"/>
      <c r="E422" s="1027">
        <f t="shared" ref="E422:P422" si="82">(E420*100/E673)-35</f>
        <v>0.58051948051948443</v>
      </c>
      <c r="F422" s="1028">
        <f t="shared" si="82"/>
        <v>2.0126582278480996</v>
      </c>
      <c r="G422" s="1028">
        <f t="shared" si="82"/>
        <v>-1.4194029850746261</v>
      </c>
      <c r="H422" s="1028">
        <f t="shared" si="82"/>
        <v>-0.16293617021275963</v>
      </c>
      <c r="I422" s="1028">
        <f t="shared" si="82"/>
        <v>6.0816666666666706</v>
      </c>
      <c r="J422" s="1028">
        <f t="shared" si="82"/>
        <v>-0.49999999999999289</v>
      </c>
      <c r="K422" s="1028">
        <f t="shared" si="82"/>
        <v>2.585714285714289</v>
      </c>
      <c r="L422" s="1028">
        <f t="shared" si="82"/>
        <v>-26.436285714285717</v>
      </c>
      <c r="M422" s="1028">
        <f t="shared" si="82"/>
        <v>-3.0196363636363621</v>
      </c>
      <c r="N422" s="1028">
        <f t="shared" si="82"/>
        <v>-11.741090909090907</v>
      </c>
      <c r="O422" s="1028">
        <f t="shared" si="82"/>
        <v>2.1975600000000028</v>
      </c>
      <c r="P422" s="1041">
        <f t="shared" si="82"/>
        <v>-11.881666666666664</v>
      </c>
      <c r="Q422" s="1101"/>
      <c r="R422" s="115"/>
      <c r="S422" s="730"/>
      <c r="T422" s="110"/>
      <c r="U422" s="107"/>
      <c r="V422" s="125"/>
      <c r="W422" s="125"/>
      <c r="X422" s="367"/>
      <c r="Y422" s="190"/>
      <c r="Z422" s="647"/>
      <c r="AA422" s="115"/>
      <c r="AB422" s="115"/>
      <c r="AC422" s="115"/>
    </row>
    <row r="423" spans="2:29">
      <c r="B423" s="91"/>
      <c r="C423" s="1953" t="s">
        <v>245</v>
      </c>
      <c r="D423" s="1954"/>
      <c r="E423" s="63"/>
      <c r="F423" s="490"/>
      <c r="G423" s="490"/>
      <c r="H423" s="942"/>
      <c r="I423" s="942"/>
      <c r="J423" s="942"/>
      <c r="K423" s="1619"/>
      <c r="L423" s="942"/>
      <c r="M423" s="942"/>
      <c r="N423" s="942"/>
      <c r="O423" s="942"/>
      <c r="P423" s="882"/>
      <c r="Q423" s="1096"/>
      <c r="R423" s="115"/>
      <c r="S423" s="646"/>
      <c r="T423" s="572"/>
      <c r="U423" s="107"/>
      <c r="V423" s="367"/>
      <c r="W423" s="367"/>
      <c r="X423" s="367"/>
      <c r="Y423" s="190"/>
      <c r="Z423" s="647"/>
      <c r="AA423" s="115"/>
      <c r="AB423" s="115"/>
      <c r="AC423" s="115"/>
    </row>
    <row r="424" spans="2:29">
      <c r="B424" s="1106" t="s">
        <v>488</v>
      </c>
      <c r="C424" s="2010" t="s">
        <v>536</v>
      </c>
      <c r="D424" s="355">
        <v>200</v>
      </c>
      <c r="E424" s="232">
        <v>0.3</v>
      </c>
      <c r="F424" s="350">
        <v>0.01</v>
      </c>
      <c r="G424" s="359">
        <v>14.757</v>
      </c>
      <c r="H424" s="935">
        <v>61.11</v>
      </c>
      <c r="I424" s="2030">
        <v>2.1</v>
      </c>
      <c r="J424" s="250">
        <v>0</v>
      </c>
      <c r="K424" s="250">
        <v>0</v>
      </c>
      <c r="L424" s="250">
        <v>0</v>
      </c>
      <c r="M424" s="250">
        <v>16.36</v>
      </c>
      <c r="N424" s="250">
        <v>10.7</v>
      </c>
      <c r="O424" s="250">
        <v>4.3</v>
      </c>
      <c r="P424" s="1078">
        <v>6.2E-2</v>
      </c>
      <c r="Q424" s="552"/>
      <c r="R424" s="115"/>
      <c r="S424" s="646"/>
      <c r="T424" s="110"/>
      <c r="U424" s="107"/>
      <c r="V424" s="125"/>
      <c r="W424" s="125"/>
      <c r="X424" s="125"/>
      <c r="Y424" s="190"/>
      <c r="Z424" s="647"/>
      <c r="AA424" s="115"/>
      <c r="AB424" s="115"/>
      <c r="AC424" s="115"/>
    </row>
    <row r="425" spans="2:29">
      <c r="B425" s="1107" t="s">
        <v>807</v>
      </c>
      <c r="C425" s="2011" t="s">
        <v>744</v>
      </c>
      <c r="D425" s="355">
        <v>105</v>
      </c>
      <c r="E425" s="1904">
        <v>4.3159999999999998</v>
      </c>
      <c r="F425" s="1833">
        <v>7.4290000000000003</v>
      </c>
      <c r="G425" s="359">
        <v>10.085000000000001</v>
      </c>
      <c r="H425" s="925">
        <v>124.458</v>
      </c>
      <c r="I425" s="347">
        <v>1.82</v>
      </c>
      <c r="J425" s="347">
        <v>9.8000000000000004E-2</v>
      </c>
      <c r="K425" s="362">
        <v>0.1</v>
      </c>
      <c r="L425" s="347">
        <v>18.2</v>
      </c>
      <c r="M425" s="347">
        <v>40.6</v>
      </c>
      <c r="N425" s="347">
        <v>75.599999999999994</v>
      </c>
      <c r="O425" s="347">
        <v>28</v>
      </c>
      <c r="P425" s="1079">
        <v>0.89600000000000002</v>
      </c>
      <c r="Q425" s="888"/>
      <c r="R425" s="115"/>
      <c r="S425" s="405"/>
      <c r="T425" s="396"/>
      <c r="U425" s="187"/>
      <c r="V425" s="626"/>
      <c r="W425" s="1162"/>
      <c r="X425" s="1163"/>
      <c r="Y425" s="1164"/>
      <c r="Z425" s="225"/>
      <c r="AA425" s="115"/>
      <c r="AB425" s="115"/>
      <c r="AC425" s="115"/>
    </row>
    <row r="426" spans="2:29" ht="15.75" thickBot="1">
      <c r="B426" s="1109" t="s">
        <v>9</v>
      </c>
      <c r="C426" s="2012" t="s">
        <v>10</v>
      </c>
      <c r="D426" s="1956">
        <v>20</v>
      </c>
      <c r="E426" s="232">
        <v>0.77</v>
      </c>
      <c r="F426" s="350">
        <v>0.27500000000000002</v>
      </c>
      <c r="G426" s="350">
        <v>10.84</v>
      </c>
      <c r="H426" s="925">
        <v>48.914999999999999</v>
      </c>
      <c r="I426" s="919">
        <v>0</v>
      </c>
      <c r="J426" s="919">
        <v>0.03</v>
      </c>
      <c r="K426" s="919">
        <v>0.01</v>
      </c>
      <c r="L426" s="918">
        <v>0</v>
      </c>
      <c r="M426" s="919">
        <v>4</v>
      </c>
      <c r="N426" s="919">
        <v>13</v>
      </c>
      <c r="O426" s="919">
        <v>2.8</v>
      </c>
      <c r="P426" s="1975">
        <v>0.02</v>
      </c>
      <c r="Q426" s="687"/>
      <c r="R426" s="115"/>
      <c r="S426" s="187"/>
      <c r="T426" s="399"/>
      <c r="U426" s="1906"/>
      <c r="V426" s="855"/>
      <c r="W426" s="855"/>
      <c r="X426" s="855"/>
      <c r="Y426" s="855"/>
      <c r="Z426" s="1911"/>
      <c r="AA426" s="115"/>
    </row>
    <row r="427" spans="2:29">
      <c r="B427" s="485" t="s">
        <v>256</v>
      </c>
      <c r="C427" s="43"/>
      <c r="D427" s="178">
        <f t="shared" ref="D427:P427" si="83">SUM(D424:D426)</f>
        <v>325</v>
      </c>
      <c r="E427" s="496">
        <f t="shared" si="83"/>
        <v>5.3859999999999992</v>
      </c>
      <c r="F427" s="927">
        <f t="shared" si="83"/>
        <v>7.7140000000000004</v>
      </c>
      <c r="G427" s="927">
        <f t="shared" si="83"/>
        <v>35.682000000000002</v>
      </c>
      <c r="H427" s="1019">
        <f t="shared" si="83"/>
        <v>234.48299999999998</v>
      </c>
      <c r="I427" s="932">
        <f t="shared" si="83"/>
        <v>3.92</v>
      </c>
      <c r="J427" s="1025">
        <f t="shared" si="83"/>
        <v>0.128</v>
      </c>
      <c r="K427" s="927">
        <f t="shared" si="83"/>
        <v>0.11</v>
      </c>
      <c r="L427" s="927">
        <f t="shared" si="83"/>
        <v>18.2</v>
      </c>
      <c r="M427" s="1025">
        <f t="shared" si="83"/>
        <v>60.96</v>
      </c>
      <c r="N427" s="1025">
        <f t="shared" si="83"/>
        <v>99.3</v>
      </c>
      <c r="O427" s="927">
        <f t="shared" si="83"/>
        <v>35.099999999999994</v>
      </c>
      <c r="P427" s="1026">
        <f t="shared" si="83"/>
        <v>0.97799999999999998</v>
      </c>
      <c r="R427" s="134"/>
      <c r="S427" s="130"/>
      <c r="T427" s="225"/>
      <c r="U427" s="125"/>
      <c r="V427" s="367"/>
      <c r="W427" s="367"/>
      <c r="X427" s="367"/>
      <c r="Y427" s="367"/>
      <c r="Z427" s="130"/>
      <c r="AA427" s="115"/>
      <c r="AB427" s="115"/>
      <c r="AC427" s="115"/>
    </row>
    <row r="428" spans="2:29">
      <c r="B428" s="1007"/>
      <c r="C428" s="1008" t="s">
        <v>11</v>
      </c>
      <c r="D428" s="1588">
        <v>0.1</v>
      </c>
      <c r="E428" s="1145">
        <v>7.7</v>
      </c>
      <c r="F428" s="1143">
        <v>7.9</v>
      </c>
      <c r="G428" s="1144">
        <v>33.5</v>
      </c>
      <c r="H428" s="1144">
        <v>235</v>
      </c>
      <c r="I428" s="1024">
        <v>6</v>
      </c>
      <c r="J428" s="1024">
        <v>0.12</v>
      </c>
      <c r="K428" s="1023">
        <v>0.14000000000000001</v>
      </c>
      <c r="L428" s="1614">
        <v>70</v>
      </c>
      <c r="M428" s="1977">
        <v>110</v>
      </c>
      <c r="N428" s="1978">
        <v>110</v>
      </c>
      <c r="O428" s="1614">
        <v>25</v>
      </c>
      <c r="P428" s="1980">
        <v>1.2</v>
      </c>
      <c r="Q428" s="73"/>
      <c r="R428" s="41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</row>
    <row r="429" spans="2:29" ht="15.75" thickBot="1">
      <c r="B429" s="246"/>
      <c r="C429" s="1003" t="s">
        <v>475</v>
      </c>
      <c r="D429" s="1050"/>
      <c r="E429" s="1027">
        <f t="shared" ref="E429:P429" si="84">(E427*100/E673)-10</f>
        <v>-3.0051948051948063</v>
      </c>
      <c r="F429" s="1028">
        <f t="shared" si="84"/>
        <v>-0.23544303797468302</v>
      </c>
      <c r="G429" s="1028">
        <f t="shared" si="84"/>
        <v>0.65134328358209004</v>
      </c>
      <c r="H429" s="1028">
        <f t="shared" si="84"/>
        <v>-2.2000000000000242E-2</v>
      </c>
      <c r="I429" s="1028">
        <f t="shared" si="84"/>
        <v>-3.4666666666666668</v>
      </c>
      <c r="J429" s="1028">
        <f t="shared" si="84"/>
        <v>0.66666666666666785</v>
      </c>
      <c r="K429" s="1028">
        <f t="shared" si="84"/>
        <v>-2.1428571428571423</v>
      </c>
      <c r="L429" s="1028">
        <f t="shared" si="84"/>
        <v>-7.4</v>
      </c>
      <c r="M429" s="1028">
        <f t="shared" si="84"/>
        <v>-4.458181818181818</v>
      </c>
      <c r="N429" s="1028">
        <f t="shared" si="84"/>
        <v>-0.97272727272727266</v>
      </c>
      <c r="O429" s="1028">
        <f t="shared" si="84"/>
        <v>4.0399999999999974</v>
      </c>
      <c r="P429" s="1041">
        <f t="shared" si="84"/>
        <v>-1.8499999999999996</v>
      </c>
      <c r="Q429" s="315"/>
      <c r="R429" s="11"/>
      <c r="S429" s="405"/>
      <c r="T429" s="396"/>
      <c r="U429" s="109"/>
      <c r="V429" s="626"/>
      <c r="W429" s="626"/>
      <c r="X429" s="626"/>
      <c r="Y429" s="626"/>
      <c r="Z429" s="225"/>
      <c r="AA429" s="115"/>
    </row>
    <row r="430" spans="2:29">
      <c r="R430" s="124"/>
      <c r="S430" s="130"/>
      <c r="T430" s="399"/>
      <c r="U430" s="1906"/>
      <c r="V430" s="401"/>
      <c r="W430" s="401"/>
      <c r="X430" s="401"/>
      <c r="Y430" s="401"/>
      <c r="Z430" s="1911"/>
      <c r="AA430" s="115"/>
    </row>
    <row r="431" spans="2:29" ht="15.75" thickBot="1">
      <c r="Q431" s="315"/>
      <c r="R431" s="115"/>
      <c r="S431" s="130"/>
      <c r="T431" s="225"/>
      <c r="U431" s="125"/>
      <c r="V431" s="367"/>
      <c r="W431" s="367"/>
      <c r="X431" s="367"/>
      <c r="Y431" s="367"/>
      <c r="Z431" s="130"/>
      <c r="AA431" s="115"/>
    </row>
    <row r="432" spans="2:29">
      <c r="B432" s="841"/>
      <c r="C432" s="43" t="s">
        <v>315</v>
      </c>
      <c r="D432" s="44"/>
      <c r="E432" s="157">
        <f t="shared" ref="E432:P432" si="85">E408+E420</f>
        <v>48.462999999999994</v>
      </c>
      <c r="F432" s="252">
        <f t="shared" si="85"/>
        <v>51.690999999999995</v>
      </c>
      <c r="G432" s="252">
        <f t="shared" si="85"/>
        <v>187.7</v>
      </c>
      <c r="H432" s="252">
        <f t="shared" si="85"/>
        <v>1409.1740000000002</v>
      </c>
      <c r="I432" s="252">
        <f t="shared" si="85"/>
        <v>44.465000000000003</v>
      </c>
      <c r="J432" s="252">
        <f t="shared" si="85"/>
        <v>0.77500000000000002</v>
      </c>
      <c r="K432" s="252">
        <f t="shared" si="85"/>
        <v>1.2422</v>
      </c>
      <c r="L432" s="252">
        <f t="shared" si="85"/>
        <v>261.93600000000004</v>
      </c>
      <c r="M432" s="932">
        <f t="shared" si="85"/>
        <v>830.14699999999993</v>
      </c>
      <c r="N432" s="932">
        <f t="shared" si="85"/>
        <v>679.80920000000003</v>
      </c>
      <c r="O432" s="932">
        <f t="shared" si="85"/>
        <v>179.5395</v>
      </c>
      <c r="P432" s="843">
        <f t="shared" si="85"/>
        <v>8.0874000000000006</v>
      </c>
      <c r="Q432" s="315"/>
      <c r="R432" s="115"/>
      <c r="S432" s="130"/>
      <c r="T432" s="115"/>
      <c r="U432" s="130"/>
      <c r="V432" s="130"/>
      <c r="W432" s="130"/>
      <c r="X432" s="130"/>
      <c r="Y432" s="130"/>
      <c r="Z432" s="130"/>
      <c r="AA432" s="115"/>
    </row>
    <row r="433" spans="2:27">
      <c r="B433" s="443"/>
      <c r="C433" s="897" t="s">
        <v>11</v>
      </c>
      <c r="D433" s="1588">
        <v>0.6</v>
      </c>
      <c r="E433" s="1141">
        <v>46.2</v>
      </c>
      <c r="F433" s="1024">
        <v>47.4</v>
      </c>
      <c r="G433" s="1023">
        <v>201</v>
      </c>
      <c r="H433" s="1023">
        <v>1410</v>
      </c>
      <c r="I433" s="1140">
        <v>36</v>
      </c>
      <c r="J433" s="836">
        <v>0.72</v>
      </c>
      <c r="K433" s="837">
        <v>0.84</v>
      </c>
      <c r="L433" s="943">
        <v>420</v>
      </c>
      <c r="M433" s="1049">
        <v>660</v>
      </c>
      <c r="N433" s="1139">
        <v>660</v>
      </c>
      <c r="O433" s="1139">
        <v>150</v>
      </c>
      <c r="P433" s="1142">
        <v>7.2</v>
      </c>
      <c r="Q433" s="315"/>
      <c r="R433" s="115"/>
      <c r="S433" s="130"/>
      <c r="T433" s="115"/>
      <c r="U433" s="130"/>
      <c r="V433" s="130"/>
      <c r="W433" s="130"/>
      <c r="X433" s="130"/>
      <c r="Y433" s="130"/>
      <c r="Z433" s="130"/>
      <c r="AA433" s="115"/>
    </row>
    <row r="434" spans="2:27" ht="15.75" thickBot="1">
      <c r="B434" s="246"/>
      <c r="C434" s="1003" t="s">
        <v>475</v>
      </c>
      <c r="D434" s="1050"/>
      <c r="E434" s="1027">
        <f t="shared" ref="E434:P434" si="86">(E432*100/E673)-60</f>
        <v>2.9389610389610326</v>
      </c>
      <c r="F434" s="1028">
        <f t="shared" si="86"/>
        <v>5.4316455696202439</v>
      </c>
      <c r="G434" s="1028">
        <f t="shared" si="86"/>
        <v>-3.9701492537313428</v>
      </c>
      <c r="H434" s="1028">
        <f t="shared" si="86"/>
        <v>-3.5148936170202205E-2</v>
      </c>
      <c r="I434" s="1028">
        <f t="shared" si="86"/>
        <v>14.108333333333334</v>
      </c>
      <c r="J434" s="1028">
        <f t="shared" si="86"/>
        <v>4.5833333333333428</v>
      </c>
      <c r="K434" s="1028">
        <f t="shared" si="86"/>
        <v>28.728571428571428</v>
      </c>
      <c r="L434" s="1028">
        <f t="shared" si="86"/>
        <v>-22.580571428571425</v>
      </c>
      <c r="M434" s="1028">
        <f t="shared" si="86"/>
        <v>15.467909090909089</v>
      </c>
      <c r="N434" s="1028">
        <f t="shared" si="86"/>
        <v>1.800836363636364</v>
      </c>
      <c r="O434" s="1028">
        <f t="shared" si="86"/>
        <v>11.815799999999996</v>
      </c>
      <c r="P434" s="1041">
        <f t="shared" si="86"/>
        <v>7.394999999999996</v>
      </c>
      <c r="Q434" s="315"/>
      <c r="R434" s="115"/>
      <c r="S434" s="405"/>
      <c r="T434" s="396"/>
      <c r="U434" s="109"/>
      <c r="V434" s="626"/>
      <c r="W434" s="626"/>
      <c r="X434" s="626"/>
      <c r="Y434" s="626"/>
      <c r="Z434" s="225"/>
      <c r="AA434" s="115"/>
    </row>
    <row r="435" spans="2:27" ht="15.75" thickBot="1">
      <c r="Q435" s="315"/>
      <c r="R435" s="115"/>
      <c r="S435" s="130"/>
      <c r="T435" s="399"/>
      <c r="U435" s="1906"/>
      <c r="V435" s="855"/>
      <c r="W435" s="855"/>
      <c r="X435" s="855"/>
      <c r="Y435" s="855"/>
      <c r="Z435" s="1911"/>
      <c r="AA435" s="115"/>
    </row>
    <row r="436" spans="2:27">
      <c r="B436" s="841"/>
      <c r="C436" s="43" t="s">
        <v>314</v>
      </c>
      <c r="D436" s="44"/>
      <c r="E436" s="157">
        <f t="shared" ref="E436:P436" si="87">E420+E427</f>
        <v>32.783000000000001</v>
      </c>
      <c r="F436" s="252">
        <f t="shared" si="87"/>
        <v>36.954000000000001</v>
      </c>
      <c r="G436" s="252">
        <f t="shared" si="87"/>
        <v>148.17700000000002</v>
      </c>
      <c r="H436" s="252">
        <f t="shared" si="87"/>
        <v>1053.1540000000002</v>
      </c>
      <c r="I436" s="932">
        <f t="shared" si="87"/>
        <v>28.569000000000003</v>
      </c>
      <c r="J436" s="252">
        <f t="shared" si="87"/>
        <v>0.54200000000000004</v>
      </c>
      <c r="K436" s="252">
        <f t="shared" si="87"/>
        <v>0.63619999999999999</v>
      </c>
      <c r="L436" s="252">
        <f t="shared" si="87"/>
        <v>78.146000000000001</v>
      </c>
      <c r="M436" s="932">
        <f t="shared" si="87"/>
        <v>412.74399999999997</v>
      </c>
      <c r="N436" s="932">
        <f t="shared" si="87"/>
        <v>355.14800000000002</v>
      </c>
      <c r="O436" s="932">
        <f t="shared" si="87"/>
        <v>128.09390000000002</v>
      </c>
      <c r="P436" s="843">
        <f t="shared" si="87"/>
        <v>3.7522000000000002</v>
      </c>
      <c r="Q436" s="315"/>
      <c r="R436" s="399"/>
      <c r="S436" s="130"/>
      <c r="T436" s="225"/>
      <c r="U436" s="125"/>
      <c r="V436" s="367"/>
      <c r="W436" s="367"/>
      <c r="X436" s="367"/>
      <c r="Y436" s="367"/>
      <c r="Z436" s="130"/>
      <c r="AA436" s="115"/>
    </row>
    <row r="437" spans="2:27">
      <c r="B437" s="443"/>
      <c r="C437" s="897" t="s">
        <v>11</v>
      </c>
      <c r="D437" s="1588">
        <v>0.45</v>
      </c>
      <c r="E437" s="1141">
        <v>34.65</v>
      </c>
      <c r="F437" s="1024">
        <v>35.549999999999997</v>
      </c>
      <c r="G437" s="1023">
        <v>150.75</v>
      </c>
      <c r="H437" s="1023">
        <v>1057.5</v>
      </c>
      <c r="I437" s="1140">
        <v>27</v>
      </c>
      <c r="J437" s="836">
        <v>0.54</v>
      </c>
      <c r="K437" s="837">
        <v>0.63</v>
      </c>
      <c r="L437" s="943">
        <v>315</v>
      </c>
      <c r="M437" s="1049">
        <v>495</v>
      </c>
      <c r="N437" s="1139">
        <v>495</v>
      </c>
      <c r="O437" s="1139">
        <v>112.5</v>
      </c>
      <c r="P437" s="1142">
        <v>5.4</v>
      </c>
      <c r="Q437" s="315"/>
      <c r="R437" s="115"/>
      <c r="S437" s="130"/>
      <c r="T437" s="115"/>
      <c r="U437" s="130"/>
      <c r="V437" s="130"/>
      <c r="W437" s="130"/>
      <c r="X437" s="130"/>
      <c r="Y437" s="130"/>
      <c r="Z437" s="130"/>
      <c r="AA437" s="115"/>
    </row>
    <row r="438" spans="2:27" ht="15.75" thickBot="1">
      <c r="B438" s="246"/>
      <c r="C438" s="1003" t="s">
        <v>475</v>
      </c>
      <c r="D438" s="1050"/>
      <c r="E438" s="1027">
        <f t="shared" ref="E438:P438" si="88">(E436*100/E673)-45</f>
        <v>-2.4246753246753201</v>
      </c>
      <c r="F438" s="1028">
        <f t="shared" si="88"/>
        <v>1.7772151898734165</v>
      </c>
      <c r="G438" s="1028">
        <f t="shared" si="88"/>
        <v>-0.76805970149253255</v>
      </c>
      <c r="H438" s="1028">
        <f t="shared" si="88"/>
        <v>-0.1849361702127581</v>
      </c>
      <c r="I438" s="1028">
        <f t="shared" si="88"/>
        <v>2.615000000000002</v>
      </c>
      <c r="J438" s="1028">
        <f t="shared" si="88"/>
        <v>0.1666666666666714</v>
      </c>
      <c r="K438" s="1028">
        <f t="shared" si="88"/>
        <v>0.44285714285714306</v>
      </c>
      <c r="L438" s="1028">
        <f t="shared" si="88"/>
        <v>-33.836285714285715</v>
      </c>
      <c r="M438" s="1028">
        <f t="shared" si="88"/>
        <v>-7.4778181818181864</v>
      </c>
      <c r="N438" s="1028">
        <f t="shared" si="88"/>
        <v>-12.713818181818176</v>
      </c>
      <c r="O438" s="1028">
        <f t="shared" si="88"/>
        <v>6.237560000000002</v>
      </c>
      <c r="P438" s="1041">
        <f t="shared" si="88"/>
        <v>-13.731666666666666</v>
      </c>
      <c r="Q438" s="315"/>
      <c r="R438" s="115"/>
      <c r="S438" s="130"/>
      <c r="T438" s="115"/>
      <c r="U438" s="130"/>
      <c r="V438" s="130"/>
      <c r="W438" s="130"/>
      <c r="X438" s="130"/>
      <c r="Y438" s="130"/>
      <c r="Z438" s="130"/>
      <c r="AA438" s="115"/>
    </row>
    <row r="439" spans="2:27" ht="15.75" thickBot="1">
      <c r="Q439" s="315"/>
      <c r="R439" s="115"/>
      <c r="S439" s="405"/>
      <c r="T439" s="396"/>
      <c r="U439" s="109"/>
      <c r="V439" s="398"/>
      <c r="W439" s="398"/>
      <c r="X439" s="398"/>
      <c r="Y439" s="398"/>
      <c r="Z439" s="225"/>
      <c r="AA439" s="115"/>
    </row>
    <row r="440" spans="2:27">
      <c r="B440" s="1006" t="s">
        <v>351</v>
      </c>
      <c r="C440" s="43"/>
      <c r="D440" s="44"/>
      <c r="E440" s="953">
        <f t="shared" ref="E440:P440" si="89">E408+E420+E427</f>
        <v>53.84899999999999</v>
      </c>
      <c r="F440" s="954">
        <f t="shared" si="89"/>
        <v>59.404999999999994</v>
      </c>
      <c r="G440" s="954">
        <f t="shared" si="89"/>
        <v>223.38200000000001</v>
      </c>
      <c r="H440" s="954">
        <f t="shared" si="89"/>
        <v>1643.6570000000002</v>
      </c>
      <c r="I440" s="2013">
        <f t="shared" si="89"/>
        <v>48.385000000000005</v>
      </c>
      <c r="J440" s="954">
        <f t="shared" si="89"/>
        <v>0.90300000000000002</v>
      </c>
      <c r="K440" s="954">
        <f t="shared" si="89"/>
        <v>1.3522000000000001</v>
      </c>
      <c r="L440" s="954">
        <f t="shared" si="89"/>
        <v>280.13600000000002</v>
      </c>
      <c r="M440" s="2013">
        <f t="shared" si="89"/>
        <v>891.10699999999997</v>
      </c>
      <c r="N440" s="2209">
        <f t="shared" si="89"/>
        <v>779.10919999999999</v>
      </c>
      <c r="O440" s="2013">
        <f t="shared" si="89"/>
        <v>214.6395</v>
      </c>
      <c r="P440" s="1046">
        <f t="shared" si="89"/>
        <v>9.0654000000000003</v>
      </c>
      <c r="Q440" s="315"/>
      <c r="R440" s="219"/>
      <c r="S440" s="130"/>
      <c r="T440" s="399"/>
      <c r="U440" s="1906"/>
      <c r="V440" s="855"/>
      <c r="W440" s="855"/>
      <c r="X440" s="855"/>
      <c r="Y440" s="855"/>
      <c r="Z440" s="1911"/>
      <c r="AA440" s="115"/>
    </row>
    <row r="441" spans="2:27">
      <c r="B441" s="1007"/>
      <c r="C441" s="1008" t="s">
        <v>11</v>
      </c>
      <c r="D441" s="1588">
        <v>0.7</v>
      </c>
      <c r="E441" s="1145">
        <v>53.9</v>
      </c>
      <c r="F441" s="1143">
        <v>55.3</v>
      </c>
      <c r="G441" s="1144">
        <v>234.5</v>
      </c>
      <c r="H441" s="1144">
        <v>1645</v>
      </c>
      <c r="I441" s="1140">
        <v>42</v>
      </c>
      <c r="J441" s="836">
        <v>0.84</v>
      </c>
      <c r="K441" s="837">
        <v>0.98</v>
      </c>
      <c r="L441" s="943">
        <v>490</v>
      </c>
      <c r="M441" s="1049">
        <v>770</v>
      </c>
      <c r="N441" s="1139">
        <v>770</v>
      </c>
      <c r="O441" s="1139">
        <v>175</v>
      </c>
      <c r="P441" s="1142">
        <v>8.4</v>
      </c>
      <c r="Q441" s="315"/>
      <c r="R441" s="211"/>
      <c r="S441" s="130"/>
      <c r="T441" s="225"/>
      <c r="U441" s="125"/>
      <c r="V441" s="367"/>
      <c r="W441" s="367"/>
      <c r="X441" s="367"/>
      <c r="Y441" s="367"/>
      <c r="Z441" s="130"/>
      <c r="AA441" s="115"/>
    </row>
    <row r="442" spans="2:27" ht="15.75" thickBot="1">
      <c r="B442" s="246"/>
      <c r="C442" s="1003" t="s">
        <v>475</v>
      </c>
      <c r="D442" s="1050"/>
      <c r="E442" s="1027">
        <f t="shared" ref="E442:P442" si="90">(E440*100/E673)-70</f>
        <v>-6.6233766233779079E-2</v>
      </c>
      <c r="F442" s="1028">
        <f t="shared" si="90"/>
        <v>5.1962025316455538</v>
      </c>
      <c r="G442" s="1028">
        <f t="shared" si="90"/>
        <v>-3.3188059701492563</v>
      </c>
      <c r="H442" s="1028">
        <f t="shared" si="90"/>
        <v>-5.7148936170207776E-2</v>
      </c>
      <c r="I442" s="1028">
        <f t="shared" si="90"/>
        <v>10.64166666666668</v>
      </c>
      <c r="J442" s="1028">
        <f t="shared" si="90"/>
        <v>5.25</v>
      </c>
      <c r="K442" s="1028">
        <f t="shared" si="90"/>
        <v>26.585714285714289</v>
      </c>
      <c r="L442" s="1028">
        <f t="shared" si="90"/>
        <v>-29.980571428571423</v>
      </c>
      <c r="M442" s="1028">
        <f t="shared" si="90"/>
        <v>11.009727272727275</v>
      </c>
      <c r="N442" s="1028">
        <f t="shared" si="90"/>
        <v>0.8281090909090949</v>
      </c>
      <c r="O442" s="1028">
        <f t="shared" si="90"/>
        <v>15.855800000000002</v>
      </c>
      <c r="P442" s="1041">
        <f t="shared" si="90"/>
        <v>5.5450000000000017</v>
      </c>
      <c r="Q442" s="315"/>
      <c r="R442" s="187"/>
      <c r="S442" s="130"/>
      <c r="T442" s="115"/>
      <c r="U442" s="130"/>
      <c r="V442" s="130"/>
      <c r="W442" s="130"/>
      <c r="X442" s="130"/>
      <c r="Y442" s="130"/>
      <c r="Z442" s="130"/>
      <c r="AA442" s="115"/>
    </row>
    <row r="443" spans="2:27">
      <c r="R443" s="110"/>
      <c r="S443" s="130"/>
      <c r="T443" s="115"/>
      <c r="U443" s="144"/>
      <c r="V443" s="130"/>
      <c r="W443" s="130"/>
      <c r="X443" s="130"/>
      <c r="Y443" s="130"/>
      <c r="Z443" s="130"/>
      <c r="AA443" s="115"/>
    </row>
    <row r="444" spans="2:27">
      <c r="R444" s="110"/>
      <c r="S444" s="130"/>
      <c r="T444" s="115"/>
      <c r="U444" s="144"/>
      <c r="V444" s="130"/>
      <c r="W444" s="130"/>
      <c r="X444" s="130"/>
      <c r="Y444" s="130"/>
      <c r="Z444" s="130"/>
      <c r="AA444" s="115"/>
    </row>
    <row r="445" spans="2:27">
      <c r="E445" s="521"/>
      <c r="F445" s="521"/>
      <c r="G445" s="521"/>
      <c r="H445" s="521"/>
      <c r="K445" s="323"/>
      <c r="P445"/>
      <c r="Q445" s="315"/>
      <c r="R445" s="110"/>
      <c r="S445" s="115"/>
      <c r="T445" s="115"/>
      <c r="U445" s="115"/>
      <c r="V445" s="115"/>
      <c r="W445" s="130"/>
      <c r="X445" s="130"/>
      <c r="Y445" s="130"/>
      <c r="Z445" s="115"/>
      <c r="AA445" s="115"/>
    </row>
    <row r="446" spans="2:27">
      <c r="C446" s="899"/>
      <c r="D446" s="12" t="s">
        <v>213</v>
      </c>
      <c r="E446" s="317"/>
      <c r="R446" s="110"/>
      <c r="S446" s="135"/>
      <c r="T446" s="193"/>
      <c r="U446" s="130"/>
      <c r="V446" s="115"/>
      <c r="W446" s="115"/>
      <c r="X446" s="193"/>
      <c r="Y446" s="193"/>
      <c r="Z446" s="135"/>
      <c r="AA446" s="115"/>
    </row>
    <row r="447" spans="2:27" ht="15.75">
      <c r="C447" s="13" t="s">
        <v>828</v>
      </c>
      <c r="D447" s="159"/>
      <c r="E447" s="2"/>
      <c r="F447"/>
      <c r="I447"/>
      <c r="J447"/>
      <c r="K447" s="26"/>
      <c r="L447" s="26"/>
      <c r="M447"/>
      <c r="N447"/>
      <c r="O447"/>
      <c r="P447"/>
      <c r="Q447" s="115"/>
      <c r="R447" s="110"/>
      <c r="S447" s="635"/>
      <c r="T447" s="135"/>
      <c r="U447" s="115"/>
      <c r="V447" s="196"/>
      <c r="W447" s="115"/>
      <c r="X447" s="170"/>
      <c r="Y447" s="135"/>
      <c r="Z447" s="135"/>
      <c r="AA447" s="115"/>
    </row>
    <row r="448" spans="2:27" ht="18.75">
      <c r="C448" s="25" t="s">
        <v>361</v>
      </c>
      <c r="I448" s="1076" t="s">
        <v>382</v>
      </c>
      <c r="N448" s="5"/>
      <c r="R448" s="110"/>
      <c r="S448" s="604"/>
      <c r="T448" s="130"/>
      <c r="U448" s="2538"/>
      <c r="V448" s="130"/>
      <c r="W448" s="130"/>
      <c r="X448" s="107"/>
      <c r="Y448" s="125"/>
      <c r="Z448" s="125"/>
      <c r="AA448" s="115"/>
    </row>
    <row r="449" spans="2:28">
      <c r="C449" s="899" t="s">
        <v>829</v>
      </c>
      <c r="R449" s="115"/>
      <c r="S449" s="130"/>
      <c r="T449" s="193"/>
      <c r="U449" s="130"/>
      <c r="V449" s="130"/>
      <c r="W449" s="130"/>
      <c r="X449" s="130"/>
      <c r="Y449" s="130"/>
      <c r="Z449" s="130"/>
      <c r="AA449" s="115"/>
    </row>
    <row r="450" spans="2:28" ht="21.75" thickBot="1">
      <c r="B450" s="28" t="s">
        <v>355</v>
      </c>
      <c r="C450" s="26"/>
      <c r="D450"/>
      <c r="F450" s="32" t="s">
        <v>842</v>
      </c>
      <c r="I450" s="29" t="s">
        <v>0</v>
      </c>
      <c r="J450"/>
      <c r="K450" s="86" t="s">
        <v>473</v>
      </c>
      <c r="L450" s="26"/>
      <c r="M450" s="26"/>
      <c r="N450" s="33"/>
      <c r="P450" s="128"/>
      <c r="R450" s="115"/>
      <c r="S450" s="726"/>
      <c r="T450" s="115"/>
      <c r="U450" s="725"/>
      <c r="V450" s="193"/>
      <c r="W450" s="193"/>
      <c r="X450" s="193"/>
      <c r="Y450" s="725"/>
      <c r="Z450" s="725"/>
    </row>
    <row r="451" spans="2:28" ht="15.75" thickBot="1">
      <c r="B451" s="1121" t="s">
        <v>357</v>
      </c>
      <c r="C451" s="1170" t="s">
        <v>840</v>
      </c>
      <c r="D451" s="1118" t="s">
        <v>181</v>
      </c>
      <c r="E451" s="1126" t="s">
        <v>182</v>
      </c>
      <c r="F451" s="373"/>
      <c r="G451" s="373"/>
      <c r="H451" s="40"/>
      <c r="I451" s="682" t="s">
        <v>333</v>
      </c>
      <c r="J451" s="40"/>
      <c r="K451" s="910"/>
      <c r="L451" s="529"/>
      <c r="M451" s="1128" t="s">
        <v>377</v>
      </c>
      <c r="N451" s="40"/>
      <c r="O451" s="40"/>
      <c r="P451" s="75"/>
      <c r="Q451" s="993" t="s">
        <v>367</v>
      </c>
      <c r="R451" s="187"/>
      <c r="S451" s="301"/>
      <c r="T451" s="219"/>
      <c r="U451" s="191"/>
      <c r="V451" s="727"/>
      <c r="W451" s="727"/>
      <c r="X451" s="727"/>
      <c r="Y451" s="191"/>
      <c r="Z451" s="728"/>
    </row>
    <row r="452" spans="2:28" ht="15.75" thickBot="1">
      <c r="B452" s="1122" t="s">
        <v>335</v>
      </c>
      <c r="C452" s="451"/>
      <c r="D452" s="1123" t="s">
        <v>188</v>
      </c>
      <c r="E452" s="744"/>
      <c r="F452" s="1125"/>
      <c r="G452" s="2029" t="s">
        <v>848</v>
      </c>
      <c r="H452" s="1900" t="s">
        <v>703</v>
      </c>
      <c r="I452" s="1129"/>
      <c r="J452" s="1129"/>
      <c r="K452" s="1129"/>
      <c r="L452" s="1131"/>
      <c r="M452" s="1132" t="s">
        <v>376</v>
      </c>
      <c r="N452" s="1129"/>
      <c r="O452" s="1129"/>
      <c r="P452" s="1131"/>
      <c r="Q452" s="1090" t="s">
        <v>364</v>
      </c>
      <c r="R452" s="110"/>
      <c r="S452" s="301"/>
      <c r="T452" s="211"/>
      <c r="U452" s="219"/>
      <c r="V452" s="729"/>
      <c r="W452" s="729"/>
      <c r="X452" s="729"/>
      <c r="Y452" s="219"/>
      <c r="Z452" s="301"/>
    </row>
    <row r="453" spans="2:28">
      <c r="B453" s="1122" t="s">
        <v>344</v>
      </c>
      <c r="C453" s="451" t="s">
        <v>187</v>
      </c>
      <c r="D453" s="849"/>
      <c r="E453" s="1123" t="s">
        <v>189</v>
      </c>
      <c r="F453" s="1119" t="s">
        <v>56</v>
      </c>
      <c r="G453" s="2029" t="s">
        <v>849</v>
      </c>
      <c r="H453" s="1902" t="s">
        <v>192</v>
      </c>
      <c r="I453" s="744"/>
      <c r="J453" s="1928"/>
      <c r="K453" s="40"/>
      <c r="L453" s="1928"/>
      <c r="M453" s="1929" t="s">
        <v>345</v>
      </c>
      <c r="N453" s="1930" t="s">
        <v>346</v>
      </c>
      <c r="O453" s="1931" t="s">
        <v>347</v>
      </c>
      <c r="P453" s="1932" t="s">
        <v>348</v>
      </c>
      <c r="Q453" s="1089" t="s">
        <v>319</v>
      </c>
      <c r="R453" s="120"/>
      <c r="S453" s="730"/>
      <c r="T453" s="187"/>
      <c r="U453" s="107"/>
      <c r="V453" s="125"/>
      <c r="W453" s="125"/>
      <c r="X453" s="125"/>
      <c r="Y453" s="717"/>
      <c r="Z453" s="647"/>
    </row>
    <row r="454" spans="2:28" ht="15.75" thickBot="1">
      <c r="B454" s="64"/>
      <c r="C454" s="900"/>
      <c r="D454" s="489"/>
      <c r="E454" s="1124" t="s">
        <v>6</v>
      </c>
      <c r="F454" s="459" t="s">
        <v>7</v>
      </c>
      <c r="G454" s="1749" t="s">
        <v>8</v>
      </c>
      <c r="H454" s="1901" t="s">
        <v>466</v>
      </c>
      <c r="I454" s="1933" t="s">
        <v>336</v>
      </c>
      <c r="J454" s="1934" t="s">
        <v>337</v>
      </c>
      <c r="K454" s="1935" t="s">
        <v>338</v>
      </c>
      <c r="L454" s="1934" t="s">
        <v>339</v>
      </c>
      <c r="M454" s="1936" t="s">
        <v>340</v>
      </c>
      <c r="N454" s="1934" t="s">
        <v>341</v>
      </c>
      <c r="O454" s="1935" t="s">
        <v>342</v>
      </c>
      <c r="P454" s="1937" t="s">
        <v>343</v>
      </c>
      <c r="Q454" s="900"/>
      <c r="R454" s="110"/>
      <c r="S454" s="660"/>
      <c r="T454" s="122"/>
      <c r="U454" s="107"/>
      <c r="V454" s="239"/>
      <c r="W454" s="125"/>
      <c r="X454" s="239"/>
      <c r="Y454" s="190"/>
      <c r="Z454" s="647"/>
    </row>
    <row r="455" spans="2:28">
      <c r="B455" s="91"/>
      <c r="C455" s="1941" t="s">
        <v>158</v>
      </c>
      <c r="D455" s="1640"/>
      <c r="E455" s="974"/>
      <c r="F455" s="975"/>
      <c r="G455" s="975"/>
      <c r="H455" s="738"/>
      <c r="I455" s="950"/>
      <c r="J455" s="950"/>
      <c r="K455" s="2014"/>
      <c r="L455" s="950"/>
      <c r="M455" s="950"/>
      <c r="N455" s="950"/>
      <c r="O455" s="950"/>
      <c r="P455" s="1094"/>
      <c r="Q455" s="1091"/>
      <c r="R455" s="110"/>
      <c r="S455" s="646"/>
      <c r="T455" s="110"/>
      <c r="U455" s="107"/>
      <c r="V455" s="125"/>
      <c r="W455" s="125"/>
      <c r="X455" s="604"/>
      <c r="Y455" s="190"/>
      <c r="Z455" s="1117"/>
    </row>
    <row r="456" spans="2:28">
      <c r="B456" s="1950" t="s">
        <v>384</v>
      </c>
      <c r="C456" s="260" t="s">
        <v>374</v>
      </c>
      <c r="D456" s="269">
        <v>60</v>
      </c>
      <c r="E456" s="2258">
        <v>1.2749999999999999</v>
      </c>
      <c r="F456" s="350">
        <v>4.2</v>
      </c>
      <c r="G456" s="2259">
        <v>6.8250000000000002</v>
      </c>
      <c r="H456" s="935">
        <v>71.400000000000006</v>
      </c>
      <c r="I456" s="350">
        <v>4.13</v>
      </c>
      <c r="J456" s="359">
        <v>1.4999999999999999E-2</v>
      </c>
      <c r="K456" s="359">
        <v>0.01</v>
      </c>
      <c r="L456" s="935">
        <v>20.75</v>
      </c>
      <c r="M456" s="1669">
        <v>22.1</v>
      </c>
      <c r="N456" s="1669">
        <v>32.700000000000003</v>
      </c>
      <c r="O456" s="1669">
        <v>16.600000000000001</v>
      </c>
      <c r="P456" s="1669">
        <v>0.93</v>
      </c>
      <c r="Q456" s="1082"/>
      <c r="R456" s="110"/>
      <c r="S456" s="730"/>
      <c r="T456" s="110"/>
      <c r="U456" s="107"/>
      <c r="V456" s="125"/>
      <c r="W456" s="125"/>
      <c r="X456" s="367"/>
      <c r="Y456" s="190"/>
      <c r="Z456" s="647"/>
    </row>
    <row r="457" spans="2:28" ht="15.75">
      <c r="B457" s="1107" t="s">
        <v>550</v>
      </c>
      <c r="C457" s="249" t="s">
        <v>151</v>
      </c>
      <c r="D457" s="269">
        <v>200</v>
      </c>
      <c r="E457" s="232">
        <v>15.404999999999999</v>
      </c>
      <c r="F457" s="350">
        <v>10.805</v>
      </c>
      <c r="G457" s="870">
        <v>25.934999999999999</v>
      </c>
      <c r="H457" s="1974">
        <v>275.75900000000001</v>
      </c>
      <c r="I457" s="347">
        <v>1.1587000000000001</v>
      </c>
      <c r="J457" s="345">
        <v>0.13400000000000001</v>
      </c>
      <c r="K457" s="346">
        <v>0.16</v>
      </c>
      <c r="L457" s="698">
        <v>35.823</v>
      </c>
      <c r="M457" s="250">
        <v>129.79300000000001</v>
      </c>
      <c r="N457" s="1066">
        <v>18.565899999999999</v>
      </c>
      <c r="O457" s="250">
        <v>4.2969999999999997</v>
      </c>
      <c r="P457" s="250">
        <v>0.8</v>
      </c>
      <c r="Q457" s="552"/>
      <c r="R457" s="577"/>
      <c r="S457" s="646"/>
      <c r="T457" s="110"/>
      <c r="U457" s="107"/>
      <c r="V457" s="125"/>
      <c r="W457" s="125"/>
      <c r="X457" s="125"/>
      <c r="Y457" s="190"/>
      <c r="Z457" s="647"/>
      <c r="AB457" s="115"/>
    </row>
    <row r="458" spans="2:28">
      <c r="B458" s="1106" t="s">
        <v>558</v>
      </c>
      <c r="C458" s="249" t="s">
        <v>161</v>
      </c>
      <c r="D458" s="269">
        <v>200</v>
      </c>
      <c r="E458" s="232">
        <v>0.6</v>
      </c>
      <c r="F458" s="350">
        <v>0.1</v>
      </c>
      <c r="G458" s="359">
        <v>20.100000000000001</v>
      </c>
      <c r="H458" s="1067">
        <v>80.766000000000005</v>
      </c>
      <c r="I458" s="350">
        <v>2.016</v>
      </c>
      <c r="J458" s="350">
        <v>0</v>
      </c>
      <c r="K458" s="350">
        <v>0</v>
      </c>
      <c r="L458" s="2330">
        <v>12</v>
      </c>
      <c r="M458" s="250">
        <v>16.100000000000001</v>
      </c>
      <c r="N458" s="250">
        <v>15.36</v>
      </c>
      <c r="O458" s="250">
        <v>2.1</v>
      </c>
      <c r="P458" s="250">
        <v>7.5999999999999998E-2</v>
      </c>
      <c r="Q458" s="552"/>
      <c r="R458" s="115"/>
      <c r="Z458" s="647"/>
      <c r="AB458" s="115"/>
    </row>
    <row r="459" spans="2:28">
      <c r="B459" s="1105" t="s">
        <v>9</v>
      </c>
      <c r="C459" s="249" t="s">
        <v>10</v>
      </c>
      <c r="D459" s="269">
        <v>40</v>
      </c>
      <c r="E459" s="232">
        <v>1.54</v>
      </c>
      <c r="F459" s="350">
        <v>0.55000000000000004</v>
      </c>
      <c r="G459" s="350">
        <v>21.68</v>
      </c>
      <c r="H459" s="935">
        <v>97.83</v>
      </c>
      <c r="I459" s="250">
        <v>0</v>
      </c>
      <c r="J459" s="1063">
        <v>4.8000000000000001E-2</v>
      </c>
      <c r="K459" s="763">
        <v>1.6E-2</v>
      </c>
      <c r="L459" s="925">
        <v>0</v>
      </c>
      <c r="M459" s="250">
        <v>8</v>
      </c>
      <c r="N459" s="250">
        <v>26</v>
      </c>
      <c r="O459" s="250">
        <v>5.6</v>
      </c>
      <c r="P459" s="763">
        <v>0.04</v>
      </c>
      <c r="Q459" s="552"/>
      <c r="R459" s="128"/>
      <c r="Z459" s="225"/>
      <c r="AB459" s="115"/>
    </row>
    <row r="460" spans="2:28" ht="15.75" thickBot="1">
      <c r="B460" s="1109" t="s">
        <v>9</v>
      </c>
      <c r="C460" s="200" t="s">
        <v>426</v>
      </c>
      <c r="D460" s="388">
        <v>30</v>
      </c>
      <c r="E460" s="2031">
        <v>1.6950000000000001</v>
      </c>
      <c r="F460" s="362">
        <v>0.45</v>
      </c>
      <c r="G460" s="362">
        <v>12.56</v>
      </c>
      <c r="H460" s="925">
        <v>61.07</v>
      </c>
      <c r="I460" s="361">
        <v>0</v>
      </c>
      <c r="J460" s="361">
        <v>0.05</v>
      </c>
      <c r="K460" s="361">
        <v>0.05</v>
      </c>
      <c r="L460" s="1016">
        <v>0</v>
      </c>
      <c r="M460" s="2260">
        <v>6.6</v>
      </c>
      <c r="N460" s="1042">
        <v>46.8</v>
      </c>
      <c r="O460" s="361">
        <v>1.32</v>
      </c>
      <c r="P460" s="1042">
        <v>8.8000000000000005E-3</v>
      </c>
      <c r="Q460" s="552"/>
      <c r="R460" s="124"/>
      <c r="S460" s="130"/>
      <c r="T460" s="399"/>
      <c r="U460" s="1906"/>
      <c r="V460" s="855"/>
      <c r="W460" s="855"/>
      <c r="X460" s="855"/>
      <c r="Y460" s="855"/>
      <c r="Z460" s="1911"/>
      <c r="AB460" s="115"/>
    </row>
    <row r="461" spans="2:28">
      <c r="B461" s="485" t="s">
        <v>211</v>
      </c>
      <c r="C461" s="11"/>
      <c r="D461" s="767">
        <f>SUM(D456:D460)</f>
        <v>530</v>
      </c>
      <c r="E461" s="486">
        <f>SUM(E456:E460)</f>
        <v>20.515000000000001</v>
      </c>
      <c r="F461" s="487">
        <f t="shared" ref="F461:P461" si="91">SUM(F456:F460)</f>
        <v>16.105</v>
      </c>
      <c r="G461" s="488">
        <f t="shared" si="91"/>
        <v>87.1</v>
      </c>
      <c r="H461" s="1831">
        <f t="shared" si="91"/>
        <v>586.82500000000005</v>
      </c>
      <c r="I461" s="252">
        <f t="shared" si="91"/>
        <v>7.3047000000000004</v>
      </c>
      <c r="J461" s="927">
        <f t="shared" si="91"/>
        <v>0.247</v>
      </c>
      <c r="K461" s="927">
        <f t="shared" si="91"/>
        <v>0.23599999999999999</v>
      </c>
      <c r="L461" s="927">
        <f t="shared" si="91"/>
        <v>68.573000000000008</v>
      </c>
      <c r="M461" s="1025">
        <f t="shared" si="91"/>
        <v>182.59299999999999</v>
      </c>
      <c r="N461" s="1025">
        <f t="shared" si="91"/>
        <v>139.42590000000001</v>
      </c>
      <c r="O461" s="927">
        <f t="shared" si="91"/>
        <v>29.917000000000002</v>
      </c>
      <c r="P461" s="1026">
        <f t="shared" si="91"/>
        <v>1.8548</v>
      </c>
      <c r="Q461" s="1101"/>
      <c r="R461" s="115"/>
      <c r="S461" s="130"/>
      <c r="T461" s="225"/>
      <c r="U461" s="125"/>
      <c r="V461" s="367"/>
      <c r="W461" s="367"/>
      <c r="X461" s="367"/>
      <c r="Y461" s="367"/>
      <c r="Z461" s="130"/>
      <c r="AB461" s="115"/>
    </row>
    <row r="462" spans="2:28">
      <c r="B462" s="1007"/>
      <c r="C462" s="1008" t="s">
        <v>11</v>
      </c>
      <c r="D462" s="1588">
        <v>0.25</v>
      </c>
      <c r="E462" s="2001">
        <v>19.25</v>
      </c>
      <c r="F462" s="2002">
        <v>19.75</v>
      </c>
      <c r="G462" s="2003">
        <v>83.75</v>
      </c>
      <c r="H462" s="2004">
        <v>587.5</v>
      </c>
      <c r="I462" s="2002">
        <v>15</v>
      </c>
      <c r="J462" s="2002">
        <v>0.3</v>
      </c>
      <c r="K462" s="2003">
        <v>0.35</v>
      </c>
      <c r="L462" s="1139">
        <v>175</v>
      </c>
      <c r="M462" s="1915">
        <v>275</v>
      </c>
      <c r="N462" s="1139">
        <v>275</v>
      </c>
      <c r="O462" s="1139">
        <v>62.5</v>
      </c>
      <c r="P462" s="2005">
        <v>3</v>
      </c>
      <c r="Q462" s="1101"/>
      <c r="R462" s="134"/>
      <c r="S462" s="130"/>
      <c r="T462" s="187"/>
      <c r="U462" s="115"/>
      <c r="V462" s="130"/>
      <c r="W462" s="130"/>
      <c r="X462" s="130"/>
      <c r="Y462" s="130"/>
      <c r="Z462" s="130"/>
      <c r="AB462" s="115"/>
    </row>
    <row r="463" spans="2:28" ht="15.75" thickBot="1">
      <c r="B463" s="246"/>
      <c r="C463" s="1003" t="s">
        <v>475</v>
      </c>
      <c r="D463" s="1050"/>
      <c r="E463" s="1027">
        <f t="shared" ref="E463:P463" si="92">(E461*100/E673)-25</f>
        <v>1.6428571428571423</v>
      </c>
      <c r="F463" s="1028">
        <f t="shared" si="92"/>
        <v>-4.6139240506329102</v>
      </c>
      <c r="G463" s="1028">
        <f t="shared" si="92"/>
        <v>1</v>
      </c>
      <c r="H463" s="1028">
        <f t="shared" si="92"/>
        <v>-2.8723404255316609E-2</v>
      </c>
      <c r="I463" s="1028">
        <f t="shared" si="92"/>
        <v>-12.8255</v>
      </c>
      <c r="J463" s="1028">
        <f t="shared" si="92"/>
        <v>-4.4166666666666679</v>
      </c>
      <c r="K463" s="1028">
        <f t="shared" si="92"/>
        <v>-8.1428571428571423</v>
      </c>
      <c r="L463" s="1028">
        <f t="shared" si="92"/>
        <v>-15.203857142857141</v>
      </c>
      <c r="M463" s="1028">
        <f t="shared" si="92"/>
        <v>-8.4006363636363659</v>
      </c>
      <c r="N463" s="1028">
        <f t="shared" si="92"/>
        <v>-12.32491818181818</v>
      </c>
      <c r="O463" s="1028">
        <f t="shared" si="92"/>
        <v>-13.033199999999999</v>
      </c>
      <c r="P463" s="1041">
        <f t="shared" si="92"/>
        <v>-9.5433333333333348</v>
      </c>
      <c r="Q463" s="80"/>
      <c r="R463" s="124"/>
      <c r="S463" s="660"/>
      <c r="T463" s="122"/>
      <c r="U463" s="107"/>
      <c r="V463" s="189"/>
      <c r="W463" s="189"/>
      <c r="X463" s="189"/>
      <c r="Y463" s="190"/>
      <c r="Z463" s="647"/>
      <c r="AB463" s="115"/>
    </row>
    <row r="464" spans="2:28">
      <c r="B464" s="1965"/>
      <c r="C464" s="179" t="s">
        <v>123</v>
      </c>
      <c r="D464" s="1954"/>
      <c r="E464" s="663"/>
      <c r="F464" s="1568"/>
      <c r="G464" s="1568"/>
      <c r="H464" s="1568"/>
      <c r="I464" s="950"/>
      <c r="J464" s="950"/>
      <c r="K464" s="975"/>
      <c r="L464" s="950"/>
      <c r="M464" s="950"/>
      <c r="N464" s="950"/>
      <c r="O464" s="950"/>
      <c r="P464" s="1094"/>
      <c r="Q464" s="1091"/>
      <c r="R464" s="115"/>
      <c r="S464" s="730"/>
      <c r="T464" s="572"/>
      <c r="U464" s="107"/>
      <c r="V464" s="125"/>
      <c r="W464" s="125"/>
      <c r="X464" s="125"/>
      <c r="Y464" s="717"/>
      <c r="Z464" s="1117"/>
      <c r="AB464" s="115"/>
    </row>
    <row r="465" spans="2:28">
      <c r="B465" s="2540" t="s">
        <v>924</v>
      </c>
      <c r="C465" s="260" t="s">
        <v>1025</v>
      </c>
      <c r="D465" s="271">
        <v>60</v>
      </c>
      <c r="E465" s="250">
        <v>0.75</v>
      </c>
      <c r="F465" s="250">
        <v>5.3250000000000002</v>
      </c>
      <c r="G465" s="250">
        <v>5.85</v>
      </c>
      <c r="H465" s="935">
        <v>74.625</v>
      </c>
      <c r="I465" s="362">
        <v>2.2949999999999999</v>
      </c>
      <c r="J465" s="362">
        <v>2.3E-2</v>
      </c>
      <c r="K465" s="362">
        <v>0.02</v>
      </c>
      <c r="L465" s="2539">
        <v>442.81</v>
      </c>
      <c r="M465" s="250">
        <v>13.725</v>
      </c>
      <c r="N465" s="250">
        <v>27.6</v>
      </c>
      <c r="O465" s="350">
        <v>16.875</v>
      </c>
      <c r="P465" s="250">
        <v>0.4</v>
      </c>
      <c r="Q465" s="552"/>
      <c r="R465" s="124"/>
      <c r="S465" s="646"/>
      <c r="T465" s="110"/>
      <c r="U465" s="107"/>
      <c r="V465" s="125"/>
      <c r="W465" s="125"/>
      <c r="X465" s="604"/>
      <c r="Y465" s="190"/>
      <c r="Z465" s="647"/>
      <c r="AB465" s="115"/>
    </row>
    <row r="466" spans="2:28" ht="15" customHeight="1">
      <c r="B466" s="1106" t="s">
        <v>809</v>
      </c>
      <c r="C466" s="1713" t="s">
        <v>637</v>
      </c>
      <c r="D466" s="271">
        <v>200</v>
      </c>
      <c r="E466" s="360">
        <v>1.04</v>
      </c>
      <c r="F466" s="362">
        <v>3.54</v>
      </c>
      <c r="G466" s="362">
        <v>2.76</v>
      </c>
      <c r="H466" s="686">
        <v>47.2</v>
      </c>
      <c r="I466" s="362">
        <v>7.98</v>
      </c>
      <c r="J466" s="362">
        <v>0.02</v>
      </c>
      <c r="K466" s="362">
        <v>0.02</v>
      </c>
      <c r="L466" s="685">
        <v>0</v>
      </c>
      <c r="M466" s="347">
        <v>27.6</v>
      </c>
      <c r="N466" s="347">
        <v>22.4</v>
      </c>
      <c r="O466" s="347">
        <v>11</v>
      </c>
      <c r="P466" s="347">
        <v>0.47</v>
      </c>
      <c r="Q466" s="552"/>
      <c r="R466" s="124"/>
      <c r="S466" s="646"/>
      <c r="T466" s="110"/>
      <c r="U466" s="107"/>
      <c r="V466" s="125"/>
      <c r="W466" s="125"/>
      <c r="X466" s="125"/>
      <c r="Y466" s="190"/>
      <c r="Z466" s="169"/>
      <c r="AB466" s="115"/>
    </row>
    <row r="467" spans="2:28">
      <c r="B467" s="1108" t="s">
        <v>810</v>
      </c>
      <c r="C467" s="249" t="s">
        <v>642</v>
      </c>
      <c r="D467" s="271">
        <v>190</v>
      </c>
      <c r="E467" s="662">
        <v>16.32</v>
      </c>
      <c r="F467" s="362">
        <v>9.8840000000000003</v>
      </c>
      <c r="G467" s="745">
        <v>37.994</v>
      </c>
      <c r="H467" s="935">
        <v>297.81200000000001</v>
      </c>
      <c r="I467" s="2297">
        <v>1.869</v>
      </c>
      <c r="J467" s="1085">
        <v>0.17100000000000001</v>
      </c>
      <c r="K467" s="2296">
        <v>0.08</v>
      </c>
      <c r="L467" s="2298">
        <v>139.21</v>
      </c>
      <c r="M467" s="1959">
        <v>118.761</v>
      </c>
      <c r="N467" s="2299">
        <v>20.416</v>
      </c>
      <c r="O467" s="1959">
        <v>9.2171000000000003</v>
      </c>
      <c r="P467" s="2300">
        <v>0.7</v>
      </c>
      <c r="Q467" s="888"/>
      <c r="R467" s="115"/>
      <c r="S467" s="646"/>
      <c r="T467" s="572"/>
      <c r="U467" s="107"/>
      <c r="V467" s="125"/>
      <c r="W467" s="367"/>
      <c r="X467" s="125"/>
      <c r="Y467" s="190"/>
      <c r="Z467" s="647"/>
      <c r="AB467" s="115"/>
    </row>
    <row r="468" spans="2:28">
      <c r="B468" s="1107" t="s">
        <v>1006</v>
      </c>
      <c r="C468" s="249" t="s">
        <v>753</v>
      </c>
      <c r="D468" s="269">
        <v>200</v>
      </c>
      <c r="E468" s="352">
        <v>3.1</v>
      </c>
      <c r="F468" s="350">
        <v>2.2000000000000002</v>
      </c>
      <c r="G468" s="350">
        <v>10.95</v>
      </c>
      <c r="H468" s="938">
        <v>75.7</v>
      </c>
      <c r="I468" s="1078">
        <v>0.57999999999999996</v>
      </c>
      <c r="J468" s="250">
        <v>0.02</v>
      </c>
      <c r="K468" s="250">
        <v>1.4E-2</v>
      </c>
      <c r="L468" s="926">
        <v>13.65</v>
      </c>
      <c r="M468" s="356">
        <v>112.7</v>
      </c>
      <c r="N468" s="250">
        <v>88.8</v>
      </c>
      <c r="O468" s="1669">
        <v>17.899999999999999</v>
      </c>
      <c r="P468" s="250">
        <v>1.165</v>
      </c>
      <c r="Q468" s="552"/>
      <c r="R468" s="115"/>
      <c r="S468" s="646"/>
      <c r="T468" s="110"/>
      <c r="U468" s="107"/>
      <c r="V468" s="125"/>
      <c r="W468" s="125"/>
      <c r="X468" s="125"/>
      <c r="Y468" s="190"/>
      <c r="Z468" s="647"/>
      <c r="AB468" s="115"/>
    </row>
    <row r="469" spans="2:28">
      <c r="B469" s="1105" t="s">
        <v>9</v>
      </c>
      <c r="C469" s="1646" t="s">
        <v>526</v>
      </c>
      <c r="D469" s="269">
        <v>30</v>
      </c>
      <c r="E469" s="232">
        <v>2.25</v>
      </c>
      <c r="F469" s="359">
        <v>3.5339999999999998</v>
      </c>
      <c r="G469" s="350">
        <v>22.32</v>
      </c>
      <c r="H469" s="935">
        <v>130.08600000000001</v>
      </c>
      <c r="I469" s="250">
        <v>0</v>
      </c>
      <c r="J469" s="250">
        <v>0.03</v>
      </c>
      <c r="K469" s="250">
        <v>0.02</v>
      </c>
      <c r="L469" s="935">
        <v>3</v>
      </c>
      <c r="M469" s="250">
        <v>8.6999999999999993</v>
      </c>
      <c r="N469" s="1669">
        <v>0</v>
      </c>
      <c r="O469" s="250">
        <v>0.6</v>
      </c>
      <c r="P469" s="250">
        <v>6.3E-2</v>
      </c>
      <c r="Q469" s="552"/>
      <c r="R469" s="115"/>
      <c r="S469" s="646"/>
      <c r="T469" s="110"/>
      <c r="U469" s="107"/>
      <c r="V469" s="367"/>
      <c r="W469" s="125"/>
      <c r="X469" s="125"/>
      <c r="Y469" s="190"/>
      <c r="Z469" s="647"/>
      <c r="AB469" s="115"/>
    </row>
    <row r="470" spans="2:28">
      <c r="B470" s="1105" t="s">
        <v>9</v>
      </c>
      <c r="C470" s="249" t="s">
        <v>10</v>
      </c>
      <c r="D470" s="269">
        <v>40</v>
      </c>
      <c r="E470" s="232">
        <v>1.54</v>
      </c>
      <c r="F470" s="350">
        <v>0.55000000000000004</v>
      </c>
      <c r="G470" s="350">
        <v>21.68</v>
      </c>
      <c r="H470" s="935">
        <v>97.873000000000005</v>
      </c>
      <c r="I470" s="950">
        <v>0</v>
      </c>
      <c r="J470" s="1063">
        <v>4.8000000000000001E-2</v>
      </c>
      <c r="K470" s="763">
        <v>1.6E-2</v>
      </c>
      <c r="L470" s="925">
        <v>0</v>
      </c>
      <c r="M470" s="250">
        <v>8</v>
      </c>
      <c r="N470" s="250">
        <v>26</v>
      </c>
      <c r="O470" s="250">
        <v>5.6</v>
      </c>
      <c r="P470" s="763">
        <v>0.04</v>
      </c>
      <c r="Q470" s="552"/>
      <c r="R470" s="128"/>
      <c r="S470" s="660"/>
      <c r="T470" s="110"/>
      <c r="U470" s="107"/>
      <c r="V470" s="125"/>
      <c r="W470" s="367"/>
      <c r="X470" s="125"/>
      <c r="Y470" s="717"/>
      <c r="Z470" s="659"/>
      <c r="AB470" s="115"/>
    </row>
    <row r="471" spans="2:28">
      <c r="B471" s="1947" t="s">
        <v>9</v>
      </c>
      <c r="C471" s="249" t="s">
        <v>426</v>
      </c>
      <c r="D471" s="271">
        <v>30</v>
      </c>
      <c r="E471" s="2031">
        <v>1.6950000000000001</v>
      </c>
      <c r="F471" s="362">
        <v>0.45</v>
      </c>
      <c r="G471" s="362">
        <v>12.56</v>
      </c>
      <c r="H471" s="925">
        <v>61.07</v>
      </c>
      <c r="I471" s="250">
        <v>0</v>
      </c>
      <c r="J471" s="250">
        <v>0.08</v>
      </c>
      <c r="K471" s="250">
        <v>0.08</v>
      </c>
      <c r="L471" s="698">
        <v>0</v>
      </c>
      <c r="M471" s="356">
        <v>9.9</v>
      </c>
      <c r="N471" s="250">
        <v>70.2</v>
      </c>
      <c r="O471" s="250">
        <v>1.98</v>
      </c>
      <c r="P471" s="250">
        <v>1.32E-2</v>
      </c>
      <c r="Q471" s="888"/>
      <c r="R471" s="134"/>
      <c r="S471" s="405"/>
      <c r="T471" s="396"/>
      <c r="U471" s="781"/>
      <c r="V471" s="626"/>
      <c r="W471" s="1162"/>
      <c r="X471" s="1163"/>
      <c r="Y471" s="1164"/>
      <c r="Z471" s="225"/>
      <c r="AB471" s="115"/>
    </row>
    <row r="472" spans="2:28" ht="12.75" customHeight="1" thickBot="1">
      <c r="B472" s="1976" t="s">
        <v>785</v>
      </c>
      <c r="C472" s="200" t="s">
        <v>322</v>
      </c>
      <c r="D472" s="388">
        <v>100</v>
      </c>
      <c r="E472" s="360">
        <v>0.34</v>
      </c>
      <c r="F472" s="361">
        <v>0.34</v>
      </c>
      <c r="G472" s="362">
        <v>8.4</v>
      </c>
      <c r="H472" s="685">
        <v>40.29</v>
      </c>
      <c r="I472" s="509">
        <v>10</v>
      </c>
      <c r="J472" s="2204">
        <v>0.04</v>
      </c>
      <c r="K472" s="1036">
        <v>0.05</v>
      </c>
      <c r="L472" s="1044">
        <v>0</v>
      </c>
      <c r="M472" s="919">
        <v>18</v>
      </c>
      <c r="N472" s="919">
        <v>28</v>
      </c>
      <c r="O472" s="2344">
        <v>36.6</v>
      </c>
      <c r="P472" s="919">
        <v>0.6</v>
      </c>
      <c r="Q472" s="552"/>
      <c r="R472" s="134"/>
      <c r="S472" s="130"/>
      <c r="T472" s="399"/>
      <c r="U472" s="1906"/>
      <c r="V472" s="855"/>
      <c r="W472" s="855"/>
      <c r="X472" s="855"/>
      <c r="Y472" s="855"/>
      <c r="Z472" s="1911"/>
      <c r="AB472" s="115"/>
    </row>
    <row r="473" spans="2:28" ht="15" customHeight="1">
      <c r="B473" s="485" t="s">
        <v>197</v>
      </c>
      <c r="C473" s="723"/>
      <c r="D473" s="1017">
        <f>SUM(D465:D472)</f>
        <v>850</v>
      </c>
      <c r="E473" s="496">
        <f>SUM(E465:E472)</f>
        <v>27.035</v>
      </c>
      <c r="F473" s="927">
        <f>SUM(F465:F472)</f>
        <v>25.823</v>
      </c>
      <c r="G473" s="497">
        <f>SUM(G465:G472)</f>
        <v>122.51400000000001</v>
      </c>
      <c r="H473" s="1831">
        <f>SUM(H465:H472)</f>
        <v>824.65600000000006</v>
      </c>
      <c r="I473" s="927">
        <f t="shared" ref="I473:O473" si="93">SUM(I465:I472)</f>
        <v>22.724</v>
      </c>
      <c r="J473" s="927">
        <f t="shared" si="93"/>
        <v>0.432</v>
      </c>
      <c r="K473" s="927">
        <f>SUM(K465:K472)</f>
        <v>0.3</v>
      </c>
      <c r="L473" s="927">
        <f>SUM(L465:L472)</f>
        <v>598.66999999999996</v>
      </c>
      <c r="M473" s="2208">
        <f t="shared" si="93"/>
        <v>317.38599999999997</v>
      </c>
      <c r="N473" s="2208">
        <f t="shared" si="93"/>
        <v>283.416</v>
      </c>
      <c r="O473" s="2208">
        <f t="shared" si="93"/>
        <v>99.772099999999995</v>
      </c>
      <c r="P473" s="1026">
        <f>SUM(P465:P472)</f>
        <v>3.4512</v>
      </c>
      <c r="Q473" s="1101"/>
      <c r="R473" s="134"/>
      <c r="S473" s="130"/>
      <c r="T473" s="225"/>
      <c r="U473" s="125"/>
      <c r="V473" s="367"/>
      <c r="W473" s="367"/>
      <c r="X473" s="367"/>
      <c r="Y473" s="367"/>
      <c r="Z473" s="130"/>
      <c r="AB473" s="115"/>
    </row>
    <row r="474" spans="2:28">
      <c r="B474" s="1007"/>
      <c r="C474" s="1008" t="s">
        <v>11</v>
      </c>
      <c r="D474" s="1588">
        <v>0.35</v>
      </c>
      <c r="E474" s="835">
        <v>26.95</v>
      </c>
      <c r="F474" s="836">
        <v>27.65</v>
      </c>
      <c r="G474" s="837">
        <v>117.25</v>
      </c>
      <c r="H474" s="1584">
        <v>822.5</v>
      </c>
      <c r="I474" s="836">
        <v>21</v>
      </c>
      <c r="J474" s="836">
        <v>0.42</v>
      </c>
      <c r="K474" s="837">
        <v>0.49</v>
      </c>
      <c r="L474" s="943">
        <v>245</v>
      </c>
      <c r="M474" s="1915">
        <v>385</v>
      </c>
      <c r="N474" s="1139">
        <v>385</v>
      </c>
      <c r="O474" s="943">
        <v>87.5</v>
      </c>
      <c r="P474" s="1142">
        <v>4.2</v>
      </c>
      <c r="Q474" s="1101"/>
      <c r="R474" s="124"/>
      <c r="S474" s="130"/>
      <c r="T474" s="187"/>
      <c r="U474" s="115"/>
      <c r="V474" s="130"/>
      <c r="W474" s="130"/>
      <c r="X474" s="130"/>
      <c r="Y474" s="130"/>
      <c r="Z474" s="130"/>
      <c r="AB474" s="115"/>
    </row>
    <row r="475" spans="2:28" ht="15.75" thickBot="1">
      <c r="B475" s="246"/>
      <c r="C475" s="1003" t="s">
        <v>475</v>
      </c>
      <c r="D475" s="1050"/>
      <c r="E475" s="1027">
        <f t="shared" ref="E475:P475" si="94">(E473*100/E673)-35</f>
        <v>0.11038961038961048</v>
      </c>
      <c r="F475" s="1028">
        <f t="shared" si="94"/>
        <v>-2.3126582278480967</v>
      </c>
      <c r="G475" s="1028">
        <f t="shared" si="94"/>
        <v>1.5713432835820953</v>
      </c>
      <c r="H475" s="1028">
        <f t="shared" si="94"/>
        <v>9.1744680851064686E-2</v>
      </c>
      <c r="I475" s="1028">
        <f t="shared" si="94"/>
        <v>2.8733333333333348</v>
      </c>
      <c r="J475" s="1028">
        <f t="shared" si="94"/>
        <v>1.0000000000000071</v>
      </c>
      <c r="K475" s="1028">
        <f t="shared" si="94"/>
        <v>-13.571428571428569</v>
      </c>
      <c r="L475" s="1028">
        <f t="shared" si="94"/>
        <v>50.52428571428571</v>
      </c>
      <c r="M475" s="1028">
        <f t="shared" si="94"/>
        <v>-6.1467272727272757</v>
      </c>
      <c r="N475" s="1028">
        <f t="shared" si="94"/>
        <v>-9.2349090909090918</v>
      </c>
      <c r="O475" s="1028">
        <f t="shared" si="94"/>
        <v>4.9088399999999979</v>
      </c>
      <c r="P475" s="1041">
        <f t="shared" si="94"/>
        <v>-6.2399999999999984</v>
      </c>
      <c r="Q475" s="1101"/>
      <c r="R475" s="115"/>
      <c r="S475" s="660"/>
      <c r="T475" s="110"/>
      <c r="U475" s="107"/>
      <c r="V475" s="125"/>
      <c r="W475" s="125"/>
      <c r="X475" s="125"/>
      <c r="Y475" s="1963"/>
      <c r="Z475" s="647"/>
      <c r="AB475" s="115"/>
    </row>
    <row r="476" spans="2:28">
      <c r="B476" s="901"/>
      <c r="C476" s="680" t="s">
        <v>245</v>
      </c>
      <c r="D476" s="61"/>
      <c r="E476" s="63"/>
      <c r="F476" s="490"/>
      <c r="G476" s="490"/>
      <c r="H476" s="490"/>
      <c r="I476" s="942"/>
      <c r="J476" s="942"/>
      <c r="K476" s="945"/>
      <c r="L476" s="942"/>
      <c r="M476" s="942"/>
      <c r="N476" s="942"/>
      <c r="O476" s="942"/>
      <c r="P476" s="882"/>
      <c r="Q476" s="1096"/>
      <c r="R476" s="124"/>
      <c r="S476" s="646"/>
      <c r="T476" s="768"/>
      <c r="U476" s="107"/>
      <c r="V476" s="125"/>
      <c r="W476" s="367"/>
      <c r="X476" s="367"/>
      <c r="Y476" s="190"/>
      <c r="Z476" s="647"/>
      <c r="AB476" s="115"/>
    </row>
    <row r="477" spans="2:28">
      <c r="B477" s="1950" t="s">
        <v>705</v>
      </c>
      <c r="C477" s="284" t="s">
        <v>246</v>
      </c>
      <c r="D477" s="269">
        <v>200</v>
      </c>
      <c r="E477" s="232">
        <v>5.8</v>
      </c>
      <c r="F477" s="350">
        <v>5</v>
      </c>
      <c r="G477" s="350">
        <v>8</v>
      </c>
      <c r="H477" s="1848">
        <v>101</v>
      </c>
      <c r="I477" s="362">
        <v>1.4</v>
      </c>
      <c r="J477" s="362">
        <v>0.08</v>
      </c>
      <c r="K477" s="362">
        <v>2.3E-2</v>
      </c>
      <c r="L477" s="1031">
        <v>40.1</v>
      </c>
      <c r="M477" s="347">
        <v>240.8</v>
      </c>
      <c r="N477" s="347">
        <v>180.6</v>
      </c>
      <c r="O477" s="347">
        <v>28.1</v>
      </c>
      <c r="P477" s="1079">
        <v>0.2</v>
      </c>
      <c r="Q477" s="888"/>
      <c r="R477" s="124"/>
      <c r="S477" s="730"/>
      <c r="T477" s="768"/>
      <c r="U477" s="130"/>
      <c r="V477" s="189"/>
      <c r="W477" s="189"/>
      <c r="X477" s="189"/>
      <c r="Y477" s="189"/>
      <c r="Z477" s="130"/>
      <c r="AB477" s="115"/>
    </row>
    <row r="478" spans="2:28">
      <c r="B478" s="1947" t="s">
        <v>729</v>
      </c>
      <c r="C478" s="1708" t="s">
        <v>728</v>
      </c>
      <c r="D478" s="271" t="s">
        <v>756</v>
      </c>
      <c r="E478" s="411">
        <v>1.1200000000000001</v>
      </c>
      <c r="F478" s="361">
        <v>2.415</v>
      </c>
      <c r="G478" s="1835">
        <v>16.350000000000001</v>
      </c>
      <c r="H478" s="938">
        <v>91.614999999999995</v>
      </c>
      <c r="I478" s="362">
        <v>1.538</v>
      </c>
      <c r="J478" s="362">
        <v>7.5999999999999998E-2</v>
      </c>
      <c r="K478" s="362">
        <v>0.14099999999999999</v>
      </c>
      <c r="L478" s="1663">
        <v>24.483000000000001</v>
      </c>
      <c r="M478" s="347">
        <v>96.004999999999995</v>
      </c>
      <c r="N478" s="346">
        <v>128.16200000000001</v>
      </c>
      <c r="O478" s="362">
        <v>24.989000000000001</v>
      </c>
      <c r="P478" s="1079">
        <v>0.93400000000000005</v>
      </c>
      <c r="Q478" s="888"/>
      <c r="R478" s="124"/>
      <c r="S478" s="646"/>
      <c r="T478" s="110"/>
      <c r="U478" s="107"/>
      <c r="V478" s="125"/>
      <c r="W478" s="125"/>
      <c r="X478" s="125"/>
      <c r="Y478" s="190"/>
      <c r="Z478" s="647"/>
      <c r="AB478" s="115"/>
    </row>
    <row r="479" spans="2:28">
      <c r="B479" s="2017" t="s">
        <v>909</v>
      </c>
      <c r="C479" s="1709" t="s">
        <v>841</v>
      </c>
      <c r="D479" s="834"/>
      <c r="E479" s="319"/>
      <c r="F479" s="950"/>
      <c r="G479" s="319"/>
      <c r="H479" s="1094"/>
      <c r="I479" s="975"/>
      <c r="J479" s="975"/>
      <c r="K479" s="975"/>
      <c r="L479" s="2015"/>
      <c r="M479" s="950"/>
      <c r="N479" s="972"/>
      <c r="O479" s="975"/>
      <c r="P479" s="1094"/>
      <c r="Q479" s="1616"/>
      <c r="R479" s="128"/>
      <c r="S479" s="405"/>
      <c r="T479" s="396"/>
      <c r="U479" s="187"/>
      <c r="V479" s="626"/>
      <c r="W479" s="1162"/>
      <c r="X479" s="1163"/>
      <c r="Y479" s="1164"/>
      <c r="Z479" s="225"/>
      <c r="AB479" s="115"/>
    </row>
    <row r="480" spans="2:28" ht="12" customHeight="1" thickBot="1">
      <c r="B480" s="1109" t="s">
        <v>9</v>
      </c>
      <c r="C480" s="1958" t="s">
        <v>731</v>
      </c>
      <c r="D480" s="1956">
        <v>20</v>
      </c>
      <c r="E480" s="232">
        <v>0.77</v>
      </c>
      <c r="F480" s="350">
        <v>0.38</v>
      </c>
      <c r="G480" s="350">
        <v>10.28</v>
      </c>
      <c r="H480" s="925">
        <v>45.22</v>
      </c>
      <c r="I480" s="1036">
        <v>0</v>
      </c>
      <c r="J480" s="1036">
        <v>2.1999999999999999E-2</v>
      </c>
      <c r="K480" s="1036">
        <v>2.1999999999999999E-2</v>
      </c>
      <c r="L480" s="1037">
        <v>0</v>
      </c>
      <c r="M480" s="983">
        <v>3.8</v>
      </c>
      <c r="N480" s="983">
        <v>13</v>
      </c>
      <c r="O480" s="1036">
        <v>2.6</v>
      </c>
      <c r="P480" s="984">
        <v>2.4E-2</v>
      </c>
      <c r="Q480" s="551"/>
      <c r="R480" s="115"/>
      <c r="S480" s="130"/>
      <c r="T480" s="399"/>
      <c r="U480" s="1906"/>
      <c r="V480" s="855"/>
      <c r="W480" s="855"/>
      <c r="X480" s="855"/>
      <c r="Y480" s="855"/>
      <c r="Z480" s="1911"/>
      <c r="AB480" s="115"/>
    </row>
    <row r="481" spans="2:28">
      <c r="B481" s="485" t="s">
        <v>256</v>
      </c>
      <c r="C481" s="43"/>
      <c r="D481" s="183">
        <f>D477+D480+100+20</f>
        <v>340</v>
      </c>
      <c r="E481" s="496">
        <f t="shared" ref="E481:P481" si="95">SUM(E477:E480)</f>
        <v>7.6899999999999995</v>
      </c>
      <c r="F481" s="487">
        <f t="shared" si="95"/>
        <v>7.7949999999999999</v>
      </c>
      <c r="G481" s="927">
        <f t="shared" si="95"/>
        <v>34.630000000000003</v>
      </c>
      <c r="H481" s="1019">
        <f t="shared" si="95"/>
        <v>237.83500000000001</v>
      </c>
      <c r="I481" s="948">
        <f t="shared" si="95"/>
        <v>2.9379999999999997</v>
      </c>
      <c r="J481" s="927">
        <f t="shared" si="95"/>
        <v>0.17799999999999999</v>
      </c>
      <c r="K481" s="487">
        <f t="shared" si="95"/>
        <v>0.18599999999999997</v>
      </c>
      <c r="L481" s="487">
        <f t="shared" si="95"/>
        <v>64.582999999999998</v>
      </c>
      <c r="M481" s="1025">
        <f t="shared" si="95"/>
        <v>340.60500000000002</v>
      </c>
      <c r="N481" s="1025">
        <f t="shared" si="95"/>
        <v>321.762</v>
      </c>
      <c r="O481" s="1025">
        <f t="shared" si="95"/>
        <v>55.689</v>
      </c>
      <c r="P481" s="1020">
        <f t="shared" si="95"/>
        <v>1.1580000000000001</v>
      </c>
      <c r="R481" s="115"/>
      <c r="S481" s="130"/>
      <c r="T481" s="225"/>
      <c r="U481" s="125"/>
      <c r="V481" s="367"/>
      <c r="W481" s="367"/>
      <c r="X481" s="367"/>
      <c r="Y481" s="367"/>
      <c r="Z481" s="130"/>
      <c r="AB481" s="115"/>
    </row>
    <row r="482" spans="2:28">
      <c r="B482" s="1007"/>
      <c r="C482" s="1008" t="s">
        <v>11</v>
      </c>
      <c r="D482" s="1588">
        <v>0.1</v>
      </c>
      <c r="E482" s="1145">
        <v>7.7</v>
      </c>
      <c r="F482" s="1143">
        <v>7.9</v>
      </c>
      <c r="G482" s="1144">
        <v>33.5</v>
      </c>
      <c r="H482" s="1144">
        <v>235</v>
      </c>
      <c r="I482" s="1024">
        <v>6</v>
      </c>
      <c r="J482" s="1024">
        <v>0.12</v>
      </c>
      <c r="K482" s="1023">
        <v>0.14000000000000001</v>
      </c>
      <c r="L482" s="1614">
        <v>70</v>
      </c>
      <c r="M482" s="1977">
        <v>110</v>
      </c>
      <c r="N482" s="1978">
        <v>110</v>
      </c>
      <c r="O482" s="1614">
        <v>25</v>
      </c>
      <c r="P482" s="1980">
        <v>1.2</v>
      </c>
      <c r="R482" s="115"/>
      <c r="S482" s="115"/>
      <c r="T482" s="115"/>
      <c r="U482" s="115"/>
      <c r="V482" s="115"/>
      <c r="W482" s="115"/>
      <c r="X482" s="115"/>
      <c r="Y482" s="115"/>
      <c r="Z482" s="115"/>
      <c r="AB482" s="115"/>
    </row>
    <row r="483" spans="2:28" ht="16.5" thickBot="1">
      <c r="B483" s="246"/>
      <c r="C483" s="1003" t="s">
        <v>475</v>
      </c>
      <c r="D483" s="1050"/>
      <c r="E483" s="1027">
        <f t="shared" ref="E483:P483" si="96">(E481*100/E673)-10</f>
        <v>-1.2987012987013102E-2</v>
      </c>
      <c r="F483" s="1028">
        <f t="shared" si="96"/>
        <v>-0.13291139240506311</v>
      </c>
      <c r="G483" s="1028">
        <f t="shared" si="96"/>
        <v>0.33731343283582227</v>
      </c>
      <c r="H483" s="1028">
        <f t="shared" si="96"/>
        <v>0.12063829787233971</v>
      </c>
      <c r="I483" s="1028">
        <f t="shared" si="96"/>
        <v>-5.1033333333333344</v>
      </c>
      <c r="J483" s="1028">
        <f t="shared" si="96"/>
        <v>4.8333333333333339</v>
      </c>
      <c r="K483" s="1028">
        <f t="shared" si="96"/>
        <v>3.2857142857142847</v>
      </c>
      <c r="L483" s="1028">
        <f t="shared" si="96"/>
        <v>-0.77385714285714258</v>
      </c>
      <c r="M483" s="1028">
        <f t="shared" si="96"/>
        <v>20.96409090909091</v>
      </c>
      <c r="N483" s="1028">
        <f t="shared" si="96"/>
        <v>19.251090909090909</v>
      </c>
      <c r="O483" s="1028">
        <f t="shared" si="96"/>
        <v>12.275599999999997</v>
      </c>
      <c r="P483" s="1041">
        <f t="shared" si="96"/>
        <v>-0.34999999999999964</v>
      </c>
      <c r="Q483" s="315"/>
      <c r="R483" s="115"/>
      <c r="S483" s="130"/>
      <c r="T483" s="577"/>
      <c r="U483" s="130"/>
      <c r="V483" s="729"/>
      <c r="W483" s="729"/>
      <c r="X483" s="729"/>
      <c r="Y483" s="633"/>
      <c r="Z483" s="130"/>
      <c r="AB483" s="115"/>
    </row>
    <row r="484" spans="2:28">
      <c r="R484" s="128"/>
      <c r="S484" s="405"/>
      <c r="T484" s="396"/>
      <c r="U484" s="109"/>
      <c r="V484" s="626"/>
      <c r="W484" s="626"/>
      <c r="X484" s="626"/>
      <c r="Y484" s="626"/>
      <c r="Z484" s="225"/>
      <c r="AB484" s="115"/>
    </row>
    <row r="485" spans="2:28">
      <c r="Q485" s="315"/>
      <c r="R485" s="134"/>
      <c r="S485" s="130"/>
      <c r="T485" s="399"/>
      <c r="U485" s="1906"/>
      <c r="V485" s="401"/>
      <c r="W485" s="401"/>
      <c r="X485" s="401"/>
      <c r="Y485" s="401"/>
      <c r="Z485" s="1911"/>
    </row>
    <row r="486" spans="2:28" ht="15.75" thickBot="1">
      <c r="Q486" s="315"/>
      <c r="R486" s="124"/>
      <c r="S486" s="130"/>
      <c r="T486" s="225"/>
      <c r="U486" s="125"/>
      <c r="V486" s="367"/>
      <c r="W486" s="367"/>
      <c r="X486" s="367"/>
      <c r="Y486" s="367"/>
      <c r="Z486" s="130"/>
    </row>
    <row r="487" spans="2:28">
      <c r="B487" s="841"/>
      <c r="C487" s="43" t="s">
        <v>315</v>
      </c>
      <c r="D487" s="44"/>
      <c r="E487" s="157">
        <f t="shared" ref="E487:P487" si="97">E461+E473</f>
        <v>47.55</v>
      </c>
      <c r="F487" s="252">
        <f t="shared" si="97"/>
        <v>41.927999999999997</v>
      </c>
      <c r="G487" s="252">
        <f t="shared" si="97"/>
        <v>209.614</v>
      </c>
      <c r="H487" s="252">
        <f t="shared" si="97"/>
        <v>1411.4810000000002</v>
      </c>
      <c r="I487" s="252">
        <f t="shared" si="97"/>
        <v>30.028700000000001</v>
      </c>
      <c r="J487" s="252">
        <f t="shared" si="97"/>
        <v>0.67900000000000005</v>
      </c>
      <c r="K487" s="252">
        <f t="shared" si="97"/>
        <v>0.53600000000000003</v>
      </c>
      <c r="L487" s="252">
        <f t="shared" si="97"/>
        <v>667.24299999999994</v>
      </c>
      <c r="M487" s="932">
        <f t="shared" si="97"/>
        <v>499.97899999999993</v>
      </c>
      <c r="N487" s="932">
        <f t="shared" si="97"/>
        <v>422.84190000000001</v>
      </c>
      <c r="O487" s="932">
        <f t="shared" si="97"/>
        <v>129.6891</v>
      </c>
      <c r="P487" s="843">
        <f t="shared" si="97"/>
        <v>5.306</v>
      </c>
      <c r="Q487" s="315"/>
      <c r="R487" s="115"/>
      <c r="S487" s="130"/>
      <c r="T487" s="115"/>
      <c r="U487" s="130"/>
      <c r="V487" s="130"/>
      <c r="W487" s="130"/>
      <c r="X487" s="130"/>
      <c r="Y487" s="130"/>
      <c r="Z487" s="130"/>
    </row>
    <row r="488" spans="2:28">
      <c r="B488" s="443"/>
      <c r="C488" s="897" t="s">
        <v>11</v>
      </c>
      <c r="D488" s="1588">
        <v>0.6</v>
      </c>
      <c r="E488" s="1141">
        <v>46.2</v>
      </c>
      <c r="F488" s="1024">
        <v>47.4</v>
      </c>
      <c r="G488" s="1023">
        <v>201</v>
      </c>
      <c r="H488" s="1023">
        <v>1410</v>
      </c>
      <c r="I488" s="1140">
        <v>36</v>
      </c>
      <c r="J488" s="836">
        <v>0.72</v>
      </c>
      <c r="K488" s="837">
        <v>0.84</v>
      </c>
      <c r="L488" s="943">
        <v>420</v>
      </c>
      <c r="M488" s="1049">
        <v>660</v>
      </c>
      <c r="N488" s="1139">
        <v>660</v>
      </c>
      <c r="O488" s="1139">
        <v>150</v>
      </c>
      <c r="P488" s="1142">
        <v>7.2</v>
      </c>
      <c r="Q488" s="315"/>
      <c r="R488" s="124"/>
      <c r="S488" s="130"/>
      <c r="T488" s="115"/>
      <c r="U488" s="130"/>
      <c r="V488" s="130"/>
      <c r="W488" s="130"/>
      <c r="X488" s="130"/>
      <c r="Y488" s="130"/>
      <c r="Z488" s="130"/>
    </row>
    <row r="489" spans="2:28" ht="15.75" thickBot="1">
      <c r="B489" s="246"/>
      <c r="C489" s="1003" t="s">
        <v>475</v>
      </c>
      <c r="D489" s="1050"/>
      <c r="E489" s="1027">
        <f t="shared" ref="E489:P489" si="98">(E487*100/E673)-60</f>
        <v>1.7532467532467564</v>
      </c>
      <c r="F489" s="1028">
        <f t="shared" si="98"/>
        <v>-6.9265822784810211</v>
      </c>
      <c r="G489" s="1028">
        <f t="shared" si="98"/>
        <v>2.5713432835820953</v>
      </c>
      <c r="H489" s="1028">
        <f t="shared" si="98"/>
        <v>6.3021276595762288E-2</v>
      </c>
      <c r="I489" s="1028">
        <f t="shared" si="98"/>
        <v>-9.9521666666666704</v>
      </c>
      <c r="J489" s="1028">
        <f t="shared" si="98"/>
        <v>-3.4166666666666572</v>
      </c>
      <c r="K489" s="1028">
        <f t="shared" si="98"/>
        <v>-21.714285714285708</v>
      </c>
      <c r="L489" s="1028">
        <f t="shared" si="98"/>
        <v>35.32042857142855</v>
      </c>
      <c r="M489" s="1028">
        <f t="shared" si="98"/>
        <v>-14.547363636363642</v>
      </c>
      <c r="N489" s="1028">
        <f t="shared" si="98"/>
        <v>-21.559827272727269</v>
      </c>
      <c r="O489" s="1028">
        <f t="shared" si="98"/>
        <v>-8.1243600000000029</v>
      </c>
      <c r="P489" s="1041">
        <f t="shared" si="98"/>
        <v>-15.783333333333331</v>
      </c>
      <c r="Q489" s="315"/>
      <c r="R489" s="124"/>
      <c r="S489" s="405"/>
      <c r="T489" s="396"/>
      <c r="U489" s="109"/>
      <c r="V489" s="626"/>
      <c r="W489" s="626"/>
      <c r="X489" s="626"/>
      <c r="Y489" s="626"/>
      <c r="Z489" s="225"/>
    </row>
    <row r="490" spans="2:28" ht="15.75" thickBot="1">
      <c r="Q490" s="315"/>
      <c r="R490" s="115"/>
      <c r="S490" s="130"/>
      <c r="T490" s="399"/>
      <c r="U490" s="1906"/>
      <c r="V490" s="855"/>
      <c r="W490" s="855"/>
      <c r="X490" s="855"/>
      <c r="Y490" s="855"/>
      <c r="Z490" s="1911"/>
    </row>
    <row r="491" spans="2:28">
      <c r="B491" s="841"/>
      <c r="C491" s="43" t="s">
        <v>314</v>
      </c>
      <c r="D491" s="44"/>
      <c r="E491" s="157">
        <f t="shared" ref="E491:P491" si="99">E473+E481</f>
        <v>34.725000000000001</v>
      </c>
      <c r="F491" s="252">
        <f t="shared" si="99"/>
        <v>33.618000000000002</v>
      </c>
      <c r="G491" s="252">
        <f t="shared" si="99"/>
        <v>157.14400000000001</v>
      </c>
      <c r="H491" s="252">
        <f t="shared" si="99"/>
        <v>1062.491</v>
      </c>
      <c r="I491" s="252">
        <f t="shared" si="99"/>
        <v>25.661999999999999</v>
      </c>
      <c r="J491" s="252">
        <f t="shared" si="99"/>
        <v>0.61</v>
      </c>
      <c r="K491" s="252">
        <f t="shared" si="99"/>
        <v>0.48599999999999999</v>
      </c>
      <c r="L491" s="252">
        <f t="shared" si="99"/>
        <v>663.25299999999993</v>
      </c>
      <c r="M491" s="932">
        <f t="shared" si="99"/>
        <v>657.99099999999999</v>
      </c>
      <c r="N491" s="932">
        <f t="shared" si="99"/>
        <v>605.178</v>
      </c>
      <c r="O491" s="932">
        <f t="shared" si="99"/>
        <v>155.46109999999999</v>
      </c>
      <c r="P491" s="843">
        <f t="shared" si="99"/>
        <v>4.6092000000000004</v>
      </c>
      <c r="Q491" s="315"/>
      <c r="R491" s="41"/>
      <c r="S491" s="130"/>
      <c r="T491" s="225"/>
      <c r="U491" s="125"/>
      <c r="V491" s="367"/>
      <c r="W491" s="367"/>
      <c r="X491" s="367"/>
      <c r="Y491" s="367"/>
      <c r="Z491" s="130"/>
    </row>
    <row r="492" spans="2:28">
      <c r="B492" s="443"/>
      <c r="C492" s="897" t="s">
        <v>11</v>
      </c>
      <c r="D492" s="1588">
        <v>0.45</v>
      </c>
      <c r="E492" s="1141">
        <v>34.65</v>
      </c>
      <c r="F492" s="1024">
        <v>35.549999999999997</v>
      </c>
      <c r="G492" s="1023">
        <v>150.75</v>
      </c>
      <c r="H492" s="1023">
        <v>1057.5</v>
      </c>
      <c r="I492" s="1140">
        <v>27</v>
      </c>
      <c r="J492" s="836">
        <v>0.54</v>
      </c>
      <c r="K492" s="837">
        <v>0.63</v>
      </c>
      <c r="L492" s="943">
        <v>315</v>
      </c>
      <c r="M492" s="1049">
        <v>495</v>
      </c>
      <c r="N492" s="1139">
        <v>495</v>
      </c>
      <c r="O492" s="1139">
        <v>112.5</v>
      </c>
      <c r="P492" s="1142">
        <v>5.4</v>
      </c>
      <c r="Q492" s="315"/>
      <c r="R492" s="11"/>
      <c r="S492" s="130"/>
      <c r="T492" s="115"/>
      <c r="U492" s="130"/>
      <c r="V492" s="130"/>
      <c r="W492" s="130"/>
      <c r="X492" s="130"/>
      <c r="Y492" s="130"/>
      <c r="Z492" s="130"/>
    </row>
    <row r="493" spans="2:28" ht="15.75" thickBot="1">
      <c r="B493" s="246"/>
      <c r="C493" s="1003" t="s">
        <v>475</v>
      </c>
      <c r="D493" s="1050"/>
      <c r="E493" s="1027">
        <f t="shared" ref="E493:P493" si="100">(E491*100/E673)-45</f>
        <v>9.7402597402599156E-2</v>
      </c>
      <c r="F493" s="1028">
        <f t="shared" si="100"/>
        <v>-2.4455696202531598</v>
      </c>
      <c r="G493" s="1028">
        <f t="shared" si="100"/>
        <v>1.9086567164179158</v>
      </c>
      <c r="H493" s="1028">
        <f t="shared" si="100"/>
        <v>0.21238297872340439</v>
      </c>
      <c r="I493" s="1028">
        <f t="shared" si="100"/>
        <v>-2.230000000000004</v>
      </c>
      <c r="J493" s="1028">
        <f t="shared" si="100"/>
        <v>5.8333333333333357</v>
      </c>
      <c r="K493" s="1028">
        <f t="shared" si="100"/>
        <v>-10.285714285714285</v>
      </c>
      <c r="L493" s="1028">
        <f t="shared" si="100"/>
        <v>49.750428571428557</v>
      </c>
      <c r="M493" s="1028">
        <f t="shared" si="100"/>
        <v>14.817363636363645</v>
      </c>
      <c r="N493" s="1028">
        <f t="shared" si="100"/>
        <v>10.016181818181821</v>
      </c>
      <c r="O493" s="1028">
        <f t="shared" si="100"/>
        <v>17.184439999999995</v>
      </c>
      <c r="P493" s="1041">
        <f t="shared" si="100"/>
        <v>-6.5899999999999963</v>
      </c>
      <c r="Q493" s="315"/>
      <c r="R493" s="11"/>
      <c r="S493" s="130"/>
      <c r="T493" s="115"/>
      <c r="U493" s="130"/>
      <c r="V493" s="130"/>
      <c r="W493" s="130"/>
      <c r="X493" s="130"/>
      <c r="Y493" s="130"/>
      <c r="Z493" s="130"/>
    </row>
    <row r="494" spans="2:28" ht="15.75" thickBot="1">
      <c r="K494"/>
      <c r="P494"/>
      <c r="Q494" s="315"/>
      <c r="R494" s="24"/>
      <c r="S494" s="405"/>
      <c r="T494" s="396"/>
      <c r="U494" s="109"/>
      <c r="V494" s="398"/>
      <c r="W494" s="398"/>
      <c r="X494" s="398"/>
      <c r="Y494" s="398"/>
      <c r="Z494" s="225"/>
    </row>
    <row r="495" spans="2:28">
      <c r="B495" s="1006" t="s">
        <v>351</v>
      </c>
      <c r="C495" s="43"/>
      <c r="D495" s="44"/>
      <c r="E495" s="953">
        <f t="shared" ref="E495:P495" si="101">E461+E473+E481</f>
        <v>55.239999999999995</v>
      </c>
      <c r="F495" s="954">
        <f t="shared" si="101"/>
        <v>49.722999999999999</v>
      </c>
      <c r="G495" s="954">
        <f t="shared" si="101"/>
        <v>244.244</v>
      </c>
      <c r="H495" s="954">
        <f t="shared" si="101"/>
        <v>1649.3160000000003</v>
      </c>
      <c r="I495" s="954">
        <f t="shared" si="101"/>
        <v>32.966700000000003</v>
      </c>
      <c r="J495" s="954">
        <f t="shared" si="101"/>
        <v>0.85699999999999998</v>
      </c>
      <c r="K495" s="954">
        <f t="shared" si="101"/>
        <v>0.72199999999999998</v>
      </c>
      <c r="L495" s="954">
        <f t="shared" si="101"/>
        <v>731.82599999999991</v>
      </c>
      <c r="M495" s="2013">
        <f t="shared" si="101"/>
        <v>840.58399999999995</v>
      </c>
      <c r="N495" s="2209">
        <f t="shared" si="101"/>
        <v>744.60390000000007</v>
      </c>
      <c r="O495" s="2013">
        <f t="shared" si="101"/>
        <v>185.37809999999999</v>
      </c>
      <c r="P495" s="1046">
        <f t="shared" si="101"/>
        <v>6.4640000000000004</v>
      </c>
      <c r="Q495" s="315"/>
      <c r="R495" s="94"/>
      <c r="S495" s="130"/>
      <c r="T495" s="399"/>
      <c r="U495" s="1906"/>
      <c r="V495" s="855"/>
      <c r="W495" s="855"/>
      <c r="X495" s="855"/>
      <c r="Y495" s="855"/>
      <c r="Z495" s="1911"/>
    </row>
    <row r="496" spans="2:28">
      <c r="B496" s="1007"/>
      <c r="C496" s="1008" t="s">
        <v>11</v>
      </c>
      <c r="D496" s="1588">
        <v>0.7</v>
      </c>
      <c r="E496" s="1145">
        <v>53.9</v>
      </c>
      <c r="F496" s="1143">
        <v>55.3</v>
      </c>
      <c r="G496" s="1144">
        <v>234.5</v>
      </c>
      <c r="H496" s="1144">
        <v>1645</v>
      </c>
      <c r="I496" s="1140">
        <v>42</v>
      </c>
      <c r="J496" s="836">
        <v>0.84</v>
      </c>
      <c r="K496" s="837">
        <v>0.98</v>
      </c>
      <c r="L496" s="943">
        <v>490</v>
      </c>
      <c r="M496" s="1049">
        <v>770</v>
      </c>
      <c r="N496" s="1139">
        <v>770</v>
      </c>
      <c r="O496" s="1139">
        <v>175</v>
      </c>
      <c r="P496" s="1142">
        <v>8.4</v>
      </c>
      <c r="Q496" s="315"/>
      <c r="R496" s="183"/>
      <c r="S496" s="125"/>
      <c r="T496" s="225"/>
      <c r="U496" s="125"/>
      <c r="V496" s="367"/>
      <c r="W496" s="367"/>
      <c r="X496" s="367"/>
      <c r="Y496" s="367"/>
      <c r="Z496" s="125"/>
    </row>
    <row r="497" spans="2:29" ht="15.75" thickBot="1">
      <c r="B497" s="246"/>
      <c r="C497" s="1003" t="s">
        <v>475</v>
      </c>
      <c r="D497" s="1050"/>
      <c r="E497" s="1027">
        <f t="shared" ref="E497:P497" si="102">(E495*100/E673)-70</f>
        <v>1.7402597402597308</v>
      </c>
      <c r="F497" s="1028">
        <f t="shared" si="102"/>
        <v>-7.0594936708860772</v>
      </c>
      <c r="G497" s="1028">
        <f t="shared" si="102"/>
        <v>2.9086567164179087</v>
      </c>
      <c r="H497" s="1028">
        <f t="shared" si="102"/>
        <v>0.18365957446809489</v>
      </c>
      <c r="I497" s="1028">
        <f t="shared" si="102"/>
        <v>-15.055500000000002</v>
      </c>
      <c r="J497" s="1028">
        <f t="shared" si="102"/>
        <v>1.4166666666666714</v>
      </c>
      <c r="K497" s="1028">
        <f t="shared" si="102"/>
        <v>-18.428571428571423</v>
      </c>
      <c r="L497" s="1028">
        <f t="shared" si="102"/>
        <v>34.546571428571411</v>
      </c>
      <c r="M497" s="1028">
        <f t="shared" si="102"/>
        <v>6.4167272727272717</v>
      </c>
      <c r="N497" s="1028">
        <f t="shared" si="102"/>
        <v>-2.3087363636363563</v>
      </c>
      <c r="O497" s="1028">
        <f t="shared" si="102"/>
        <v>4.1512399999999872</v>
      </c>
      <c r="P497" s="1041">
        <f t="shared" si="102"/>
        <v>-16.133333333333326</v>
      </c>
      <c r="Q497" s="315"/>
      <c r="R497" s="7"/>
      <c r="S497" s="125"/>
      <c r="T497" s="110"/>
      <c r="U497" s="107"/>
      <c r="V497" s="125"/>
      <c r="W497" s="125"/>
      <c r="X497" s="125"/>
      <c r="Y497" s="190"/>
      <c r="Z497" s="125"/>
      <c r="AA497" s="11"/>
    </row>
    <row r="498" spans="2:29">
      <c r="Q498" s="315"/>
      <c r="R498" s="7"/>
      <c r="S498" s="5"/>
      <c r="T498" s="11"/>
      <c r="U498" s="8"/>
      <c r="V498" s="5"/>
      <c r="W498" s="5"/>
      <c r="X498" s="5"/>
      <c r="Y498" s="5"/>
      <c r="Z498" s="5"/>
      <c r="AA498" s="11"/>
    </row>
    <row r="499" spans="2:29">
      <c r="I499" s="5"/>
      <c r="J499" s="5"/>
      <c r="K499" s="5"/>
      <c r="L499" s="5"/>
      <c r="M499" s="5"/>
      <c r="N499" s="5"/>
      <c r="O499" s="5"/>
      <c r="P499" s="5"/>
      <c r="Q499" s="315"/>
      <c r="R499" s="233"/>
      <c r="S499" s="11"/>
      <c r="T499" s="11"/>
      <c r="U499" s="11"/>
      <c r="V499" s="11"/>
      <c r="W499" s="5"/>
      <c r="X499" s="5"/>
      <c r="Y499" s="5"/>
      <c r="Z499" s="11"/>
      <c r="AA499" s="11"/>
    </row>
    <row r="500" spans="2:29">
      <c r="I500" s="167"/>
      <c r="J500" s="167"/>
      <c r="K500" s="167"/>
      <c r="L500" s="167"/>
      <c r="M500" s="167"/>
      <c r="N500" s="167"/>
      <c r="O500" s="167"/>
      <c r="P500" s="167"/>
      <c r="Q500" s="315"/>
      <c r="R500" s="7"/>
      <c r="S500" s="19"/>
      <c r="T500" s="27"/>
      <c r="U500" s="5"/>
      <c r="V500" s="11"/>
      <c r="W500" s="11"/>
      <c r="X500" s="27"/>
      <c r="Y500" s="27"/>
      <c r="Z500" s="19"/>
      <c r="AA500" s="11"/>
    </row>
    <row r="501" spans="2:29" ht="15.75">
      <c r="C501" s="899"/>
      <c r="D501" s="12" t="s">
        <v>213</v>
      </c>
      <c r="E501" s="317"/>
      <c r="I501" s="997"/>
      <c r="J501" s="997"/>
      <c r="K501" s="997"/>
      <c r="L501" s="997"/>
      <c r="M501" s="1065"/>
      <c r="N501" s="1065"/>
      <c r="O501" s="997"/>
      <c r="P501" s="997"/>
      <c r="Q501" s="1"/>
      <c r="R501" s="1"/>
      <c r="S501" s="737"/>
      <c r="T501" s="19"/>
      <c r="U501" s="11"/>
      <c r="V501" s="29"/>
      <c r="W501" s="11"/>
      <c r="X501" s="3"/>
      <c r="Y501" s="19"/>
      <c r="Z501" s="19"/>
      <c r="AA501" s="11"/>
    </row>
    <row r="502" spans="2:29" ht="18.75">
      <c r="C502" s="13" t="s">
        <v>828</v>
      </c>
      <c r="D502" s="159"/>
      <c r="E502" s="2"/>
      <c r="F502"/>
      <c r="I502"/>
      <c r="J502"/>
      <c r="K502" s="26"/>
      <c r="L502" s="26"/>
      <c r="M502"/>
      <c r="N502"/>
      <c r="O502"/>
      <c r="P502"/>
      <c r="Q502" s="115"/>
      <c r="R502" s="7"/>
      <c r="S502" s="5"/>
      <c r="T502" s="5"/>
      <c r="U502" s="2536"/>
      <c r="V502" s="5"/>
      <c r="W502" s="5"/>
      <c r="X502" s="5"/>
      <c r="Y502" s="5"/>
      <c r="Z502" s="5"/>
      <c r="AA502" s="11"/>
    </row>
    <row r="503" spans="2:29">
      <c r="C503" s="25" t="s">
        <v>361</v>
      </c>
      <c r="I503" s="1076" t="s">
        <v>382</v>
      </c>
      <c r="N503" s="5"/>
      <c r="R503" s="11"/>
      <c r="S503" s="5"/>
      <c r="T503" s="11"/>
      <c r="U503" s="5"/>
      <c r="V503" s="5"/>
      <c r="W503" s="5"/>
      <c r="X503" s="5"/>
      <c r="Y503" s="5"/>
      <c r="Z503" s="5"/>
      <c r="AA503" s="11"/>
    </row>
    <row r="504" spans="2:29">
      <c r="C504" s="899" t="s">
        <v>829</v>
      </c>
      <c r="R504" s="11"/>
      <c r="S504" s="5"/>
      <c r="T504" s="11"/>
      <c r="U504" s="5"/>
      <c r="V504" s="5"/>
      <c r="W504" s="5"/>
      <c r="X504" s="5"/>
      <c r="Y504" s="5"/>
      <c r="Z504" s="5"/>
      <c r="AA504" s="11"/>
    </row>
    <row r="505" spans="2:29" ht="21.75" thickBot="1">
      <c r="B505" s="28" t="s">
        <v>355</v>
      </c>
      <c r="C505" s="26"/>
      <c r="D505"/>
      <c r="F505" s="32" t="s">
        <v>842</v>
      </c>
      <c r="I505" s="29" t="s">
        <v>0</v>
      </c>
      <c r="J505"/>
      <c r="K505" s="86" t="s">
        <v>473</v>
      </c>
      <c r="L505" s="26"/>
      <c r="M505" s="26"/>
      <c r="N505" s="33"/>
      <c r="P505" s="128"/>
      <c r="R505" s="183"/>
      <c r="S505" s="710"/>
      <c r="T505" s="11"/>
      <c r="U505" s="709"/>
      <c r="V505" s="27"/>
      <c r="W505" s="27"/>
      <c r="X505" s="27"/>
      <c r="Y505" s="709"/>
      <c r="Z505" s="709"/>
      <c r="AA505" s="11"/>
    </row>
    <row r="506" spans="2:29" ht="15.75" thickBot="1">
      <c r="B506" s="1121" t="s">
        <v>357</v>
      </c>
      <c r="C506" s="1170" t="s">
        <v>843</v>
      </c>
      <c r="D506" s="1118" t="s">
        <v>181</v>
      </c>
      <c r="E506" s="1126" t="s">
        <v>182</v>
      </c>
      <c r="F506" s="373"/>
      <c r="G506" s="373"/>
      <c r="H506" s="40"/>
      <c r="I506" s="682" t="s">
        <v>333</v>
      </c>
      <c r="J506" s="40"/>
      <c r="K506" s="910"/>
      <c r="L506" s="529"/>
      <c r="M506" s="1128" t="s">
        <v>377</v>
      </c>
      <c r="N506" s="40"/>
      <c r="O506" s="40"/>
      <c r="P506" s="75"/>
      <c r="Q506" s="993" t="s">
        <v>367</v>
      </c>
      <c r="R506" s="7"/>
      <c r="S506" s="714"/>
      <c r="T506" s="24"/>
      <c r="U506" s="711"/>
      <c r="V506" s="712"/>
      <c r="W506" s="712"/>
      <c r="X506" s="712"/>
      <c r="Y506" s="711"/>
      <c r="Z506" s="713"/>
      <c r="AA506" s="11"/>
    </row>
    <row r="507" spans="2:29" ht="15.75" thickBot="1">
      <c r="B507" s="1122" t="s">
        <v>335</v>
      </c>
      <c r="C507" s="451"/>
      <c r="D507" s="1123" t="s">
        <v>188</v>
      </c>
      <c r="E507" s="744"/>
      <c r="F507" s="1125"/>
      <c r="G507" s="2029" t="s">
        <v>848</v>
      </c>
      <c r="H507" s="1900" t="s">
        <v>703</v>
      </c>
      <c r="I507" s="1129"/>
      <c r="J507" s="1129"/>
      <c r="K507" s="1129"/>
      <c r="L507" s="1131"/>
      <c r="M507" s="1132" t="s">
        <v>376</v>
      </c>
      <c r="N507" s="1129"/>
      <c r="O507" s="1129"/>
      <c r="P507" s="1131"/>
      <c r="Q507" s="1090" t="s">
        <v>364</v>
      </c>
      <c r="R507" s="122"/>
      <c r="S507" s="301"/>
      <c r="T507" s="211"/>
      <c r="U507" s="219"/>
      <c r="V507" s="729"/>
      <c r="W507" s="729"/>
      <c r="X507" s="729"/>
      <c r="Y507" s="219"/>
      <c r="Z507" s="301"/>
    </row>
    <row r="508" spans="2:29">
      <c r="B508" s="1122" t="s">
        <v>344</v>
      </c>
      <c r="C508" s="451" t="s">
        <v>187</v>
      </c>
      <c r="D508" s="849"/>
      <c r="E508" s="1123" t="s">
        <v>189</v>
      </c>
      <c r="F508" s="1119" t="s">
        <v>56</v>
      </c>
      <c r="G508" s="2029" t="s">
        <v>849</v>
      </c>
      <c r="H508" s="1902" t="s">
        <v>192</v>
      </c>
      <c r="I508" s="744"/>
      <c r="J508" s="1928"/>
      <c r="K508" s="40"/>
      <c r="L508" s="1928"/>
      <c r="M508" s="1929" t="s">
        <v>345</v>
      </c>
      <c r="N508" s="1930" t="s">
        <v>346</v>
      </c>
      <c r="O508" s="1931" t="s">
        <v>347</v>
      </c>
      <c r="P508" s="1932" t="s">
        <v>348</v>
      </c>
      <c r="Q508" s="1089" t="s">
        <v>319</v>
      </c>
      <c r="R508" s="7"/>
      <c r="S508" s="730"/>
      <c r="T508" s="187"/>
      <c r="U508" s="107"/>
      <c r="V508" s="125"/>
      <c r="W508" s="125"/>
      <c r="X508" s="125"/>
      <c r="Y508" s="717"/>
      <c r="Z508" s="647"/>
    </row>
    <row r="509" spans="2:29" ht="15.75" thickBot="1">
      <c r="B509" s="64"/>
      <c r="C509" s="900"/>
      <c r="D509" s="489"/>
      <c r="E509" s="1124" t="s">
        <v>6</v>
      </c>
      <c r="F509" s="459" t="s">
        <v>7</v>
      </c>
      <c r="G509" s="1749" t="s">
        <v>8</v>
      </c>
      <c r="H509" s="1901" t="s">
        <v>466</v>
      </c>
      <c r="I509" s="1933" t="s">
        <v>336</v>
      </c>
      <c r="J509" s="1934" t="s">
        <v>337</v>
      </c>
      <c r="K509" s="1935" t="s">
        <v>338</v>
      </c>
      <c r="L509" s="1934" t="s">
        <v>339</v>
      </c>
      <c r="M509" s="1936" t="s">
        <v>340</v>
      </c>
      <c r="N509" s="1934" t="s">
        <v>341</v>
      </c>
      <c r="O509" s="1935" t="s">
        <v>342</v>
      </c>
      <c r="P509" s="1937" t="s">
        <v>343</v>
      </c>
      <c r="Q509" s="900"/>
      <c r="R509" s="351"/>
      <c r="S509" s="730"/>
      <c r="T509" s="110"/>
      <c r="U509" s="107"/>
      <c r="V509" s="125"/>
      <c r="W509" s="125"/>
      <c r="X509" s="604"/>
      <c r="Y509" s="1908"/>
      <c r="Z509" s="647"/>
    </row>
    <row r="510" spans="2:29">
      <c r="B510" s="91"/>
      <c r="C510" s="680" t="s">
        <v>158</v>
      </c>
      <c r="D510" s="2018"/>
      <c r="E510" s="976"/>
      <c r="F510" s="977"/>
      <c r="G510" s="952"/>
      <c r="H510" s="978"/>
      <c r="I510" s="924"/>
      <c r="J510" s="924"/>
      <c r="K510" s="924"/>
      <c r="L510" s="924"/>
      <c r="M510" s="924"/>
      <c r="N510" s="924"/>
      <c r="O510" s="924"/>
      <c r="P510" s="1080"/>
      <c r="Q510" s="1096"/>
      <c r="R510" s="7"/>
      <c r="S510" s="750"/>
      <c r="T510" s="110"/>
      <c r="U510" s="107"/>
      <c r="V510" s="125"/>
      <c r="W510" s="125"/>
      <c r="X510" s="125"/>
      <c r="Y510" s="190"/>
      <c r="Z510" s="647"/>
      <c r="AB510" s="115"/>
      <c r="AC510" s="115"/>
    </row>
    <row r="511" spans="2:29" ht="15.75">
      <c r="B511" s="1106" t="s">
        <v>450</v>
      </c>
      <c r="C511" s="249" t="s">
        <v>527</v>
      </c>
      <c r="D511" s="269">
        <v>205</v>
      </c>
      <c r="E511" s="232">
        <v>6.22</v>
      </c>
      <c r="F511" s="350">
        <v>5.6</v>
      </c>
      <c r="G511" s="363">
        <v>35.24</v>
      </c>
      <c r="H511" s="926">
        <v>209</v>
      </c>
      <c r="I511" s="350">
        <v>0.76700000000000002</v>
      </c>
      <c r="J511" s="350">
        <v>7.9000000000000001E-2</v>
      </c>
      <c r="K511" s="350">
        <v>7.9000000000000001E-2</v>
      </c>
      <c r="L511" s="686">
        <v>33.030999999999999</v>
      </c>
      <c r="M511" s="250">
        <v>163.81</v>
      </c>
      <c r="N511" s="996">
        <v>13.946899999999999</v>
      </c>
      <c r="O511" s="250">
        <v>2.2946</v>
      </c>
      <c r="P511" s="250">
        <v>0.4</v>
      </c>
      <c r="Q511" s="1082"/>
      <c r="R511" s="856"/>
      <c r="S511" s="730"/>
      <c r="T511" s="110"/>
      <c r="U511" s="107"/>
      <c r="V511" s="367"/>
      <c r="W511" s="367"/>
      <c r="X511" s="367"/>
      <c r="Y511" s="190"/>
      <c r="Z511" s="647"/>
      <c r="AB511" s="115"/>
      <c r="AC511" s="115"/>
    </row>
    <row r="512" spans="2:29">
      <c r="B512" s="1542" t="s">
        <v>877</v>
      </c>
      <c r="C512" s="348" t="s">
        <v>881</v>
      </c>
      <c r="D512" s="390">
        <v>10</v>
      </c>
      <c r="E512" s="232">
        <v>0.08</v>
      </c>
      <c r="F512" s="350">
        <v>7.25</v>
      </c>
      <c r="G512" s="350">
        <v>0.13</v>
      </c>
      <c r="H512" s="935">
        <v>66.09</v>
      </c>
      <c r="I512" s="1920">
        <v>0</v>
      </c>
      <c r="J512" s="1918">
        <v>1E-4</v>
      </c>
      <c r="K512" s="1918">
        <v>1E-4</v>
      </c>
      <c r="L512" s="925">
        <v>4</v>
      </c>
      <c r="M512" s="356">
        <v>0.24</v>
      </c>
      <c r="N512" s="250">
        <v>0.3</v>
      </c>
      <c r="O512" s="250">
        <v>0</v>
      </c>
      <c r="P512" s="250">
        <v>2E-3</v>
      </c>
      <c r="Q512" s="552"/>
      <c r="R512" s="115"/>
      <c r="S512" s="646"/>
      <c r="T512" s="110"/>
      <c r="U512" s="107"/>
      <c r="V512" s="367"/>
      <c r="W512" s="367"/>
      <c r="X512" s="125"/>
      <c r="Y512" s="190"/>
      <c r="Z512" s="647"/>
      <c r="AB512" s="115"/>
      <c r="AC512" s="115"/>
    </row>
    <row r="513" spans="2:29">
      <c r="B513" s="1106" t="s">
        <v>814</v>
      </c>
      <c r="C513" s="261" t="s">
        <v>813</v>
      </c>
      <c r="D513" s="269">
        <v>200</v>
      </c>
      <c r="E513" s="1904">
        <v>6.1989999999999998</v>
      </c>
      <c r="F513" s="359">
        <v>4.9800000000000004</v>
      </c>
      <c r="G513" s="359">
        <v>15.539</v>
      </c>
      <c r="H513" s="925">
        <v>130.88399999999999</v>
      </c>
      <c r="I513" s="362">
        <v>0.52300000000000002</v>
      </c>
      <c r="J513" s="362">
        <v>3.1E-2</v>
      </c>
      <c r="K513" s="745">
        <v>0.13</v>
      </c>
      <c r="L513" s="938">
        <v>13.28</v>
      </c>
      <c r="M513" s="250">
        <v>108.846</v>
      </c>
      <c r="N513" s="1669">
        <v>9.5261999999999993</v>
      </c>
      <c r="O513" s="250">
        <v>23.106999999999999</v>
      </c>
      <c r="P513" s="1083">
        <v>0.68100000000000005</v>
      </c>
      <c r="Q513" s="552"/>
      <c r="R513" s="128"/>
      <c r="S513" s="646"/>
      <c r="T513" s="110"/>
      <c r="U513" s="107"/>
      <c r="V513" s="125"/>
      <c r="W513" s="125"/>
      <c r="X513" s="125"/>
      <c r="Y513" s="190"/>
      <c r="Z513" s="647"/>
      <c r="AB513" s="115"/>
      <c r="AC513" s="115"/>
    </row>
    <row r="514" spans="2:29">
      <c r="B514" s="1105" t="s">
        <v>9</v>
      </c>
      <c r="C514" s="261" t="s">
        <v>10</v>
      </c>
      <c r="D514" s="269">
        <v>35</v>
      </c>
      <c r="E514" s="1904">
        <v>1.3480000000000001</v>
      </c>
      <c r="F514" s="359">
        <v>0.48099999999999998</v>
      </c>
      <c r="G514" s="350">
        <v>18.97</v>
      </c>
      <c r="H514" s="925">
        <v>85.600999999999999</v>
      </c>
      <c r="I514" s="250">
        <v>0</v>
      </c>
      <c r="J514" s="1063">
        <v>0.04</v>
      </c>
      <c r="K514" s="763">
        <v>0.01</v>
      </c>
      <c r="L514" s="925">
        <v>0</v>
      </c>
      <c r="M514" s="250">
        <v>7</v>
      </c>
      <c r="N514" s="250">
        <v>23</v>
      </c>
      <c r="O514" s="250">
        <v>4.9000000000000004</v>
      </c>
      <c r="P514" s="763">
        <v>3.5000000000000003E-2</v>
      </c>
      <c r="Q514" s="552"/>
      <c r="R514" s="124"/>
      <c r="S514" s="730"/>
      <c r="T514" s="110"/>
      <c r="U514" s="107"/>
      <c r="V514" s="125"/>
      <c r="W514" s="367"/>
      <c r="X514" s="125"/>
      <c r="Y514" s="717"/>
      <c r="Z514" s="169"/>
      <c r="AB514" s="115"/>
      <c r="AC514" s="115"/>
    </row>
    <row r="515" spans="2:29">
      <c r="B515" s="1947" t="s">
        <v>9</v>
      </c>
      <c r="C515" s="268" t="s">
        <v>426</v>
      </c>
      <c r="D515" s="271">
        <v>20</v>
      </c>
      <c r="E515" s="360">
        <v>1.1299999999999999</v>
      </c>
      <c r="F515" s="362">
        <v>0.3</v>
      </c>
      <c r="G515" s="362">
        <v>8.3729999999999993</v>
      </c>
      <c r="H515" s="925">
        <v>40.712000000000003</v>
      </c>
      <c r="I515" s="361">
        <v>0</v>
      </c>
      <c r="J515" s="361">
        <v>0.05</v>
      </c>
      <c r="K515" s="361">
        <v>0.05</v>
      </c>
      <c r="L515" s="1016">
        <v>0</v>
      </c>
      <c r="M515" s="2260">
        <v>6.6</v>
      </c>
      <c r="N515" s="1042">
        <v>46.8</v>
      </c>
      <c r="O515" s="361">
        <v>1.32</v>
      </c>
      <c r="P515" s="1042">
        <v>8.8000000000000005E-3</v>
      </c>
      <c r="Q515" s="552"/>
      <c r="R515" s="115"/>
      <c r="S515" s="405"/>
      <c r="T515" s="115"/>
      <c r="U515" s="228"/>
      <c r="V515" s="626"/>
      <c r="W515" s="1162"/>
      <c r="X515" s="1163"/>
      <c r="Y515" s="1164"/>
      <c r="Z515" s="225"/>
      <c r="AB515" s="115"/>
      <c r="AC515" s="115"/>
    </row>
    <row r="516" spans="2:29" ht="15.75" thickBot="1">
      <c r="B516" s="2009" t="s">
        <v>484</v>
      </c>
      <c r="C516" s="200" t="s">
        <v>324</v>
      </c>
      <c r="D516" s="388">
        <v>105</v>
      </c>
      <c r="E516" s="507">
        <v>0.82</v>
      </c>
      <c r="F516" s="508">
        <v>0.158</v>
      </c>
      <c r="G516" s="509">
        <v>12.821</v>
      </c>
      <c r="H516" s="735">
        <v>55.945999999999998</v>
      </c>
      <c r="I516" s="2344">
        <v>14.01</v>
      </c>
      <c r="J516" s="350">
        <v>0.04</v>
      </c>
      <c r="K516" s="350">
        <v>0.03</v>
      </c>
      <c r="L516" s="925">
        <v>0</v>
      </c>
      <c r="M516" s="250">
        <v>35.700000000000003</v>
      </c>
      <c r="N516" s="250">
        <v>17.899999999999999</v>
      </c>
      <c r="O516" s="350">
        <v>1.37</v>
      </c>
      <c r="P516" s="250">
        <v>0.32</v>
      </c>
      <c r="Q516" s="552"/>
      <c r="R516" s="857"/>
      <c r="S516" s="130"/>
      <c r="T516" s="399"/>
      <c r="U516" s="1906"/>
      <c r="V516" s="855"/>
      <c r="W516" s="855"/>
      <c r="X516" s="855"/>
      <c r="Y516" s="855"/>
      <c r="Z516" s="1911"/>
      <c r="AB516" s="115"/>
      <c r="AC516" s="115"/>
    </row>
    <row r="517" spans="2:29">
      <c r="B517" s="485" t="s">
        <v>211</v>
      </c>
      <c r="D517" s="171">
        <f>SUM(D511:D516)</f>
        <v>575</v>
      </c>
      <c r="E517" s="486">
        <f t="shared" ref="E517:P517" si="103">SUM(E511:E516)</f>
        <v>15.797000000000001</v>
      </c>
      <c r="F517" s="487">
        <f>SUM(F511:F516)</f>
        <v>18.769000000000002</v>
      </c>
      <c r="G517" s="488">
        <f t="shared" si="103"/>
        <v>91.073000000000008</v>
      </c>
      <c r="H517" s="1831">
        <f t="shared" si="103"/>
        <v>588.23300000000006</v>
      </c>
      <c r="I517" s="252">
        <f>SUM(I511:I516)</f>
        <v>15.3</v>
      </c>
      <c r="J517" s="927">
        <f t="shared" si="103"/>
        <v>0.24010000000000001</v>
      </c>
      <c r="K517" s="927">
        <f t="shared" si="103"/>
        <v>0.29910000000000003</v>
      </c>
      <c r="L517" s="487">
        <f>SUM(L511:L516)</f>
        <v>50.311</v>
      </c>
      <c r="M517" s="1025">
        <f t="shared" si="103"/>
        <v>322.19600000000003</v>
      </c>
      <c r="N517" s="1025">
        <f t="shared" si="103"/>
        <v>111.47309999999999</v>
      </c>
      <c r="O517" s="1025">
        <f t="shared" si="103"/>
        <v>32.991599999999998</v>
      </c>
      <c r="P517" s="1020">
        <f t="shared" si="103"/>
        <v>1.4468000000000001</v>
      </c>
      <c r="Q517" s="1101"/>
      <c r="R517" s="134"/>
      <c r="S517" s="130"/>
      <c r="T517" s="225"/>
      <c r="U517" s="125"/>
      <c r="V517" s="367"/>
      <c r="W517" s="367"/>
      <c r="X517" s="367"/>
      <c r="Y517" s="367"/>
      <c r="Z517" s="130"/>
      <c r="AB517" s="115"/>
      <c r="AC517" s="115"/>
    </row>
    <row r="518" spans="2:29">
      <c r="B518" s="443"/>
      <c r="C518" s="897" t="s">
        <v>11</v>
      </c>
      <c r="D518" s="1588">
        <v>0.25</v>
      </c>
      <c r="E518" s="2001">
        <v>19.25</v>
      </c>
      <c r="F518" s="2002">
        <v>19.75</v>
      </c>
      <c r="G518" s="2003">
        <v>83.75</v>
      </c>
      <c r="H518" s="2004">
        <v>587.5</v>
      </c>
      <c r="I518" s="2002">
        <v>15</v>
      </c>
      <c r="J518" s="2002">
        <v>0.3</v>
      </c>
      <c r="K518" s="2003">
        <v>0.35</v>
      </c>
      <c r="L518" s="1139">
        <v>175</v>
      </c>
      <c r="M518" s="1915">
        <v>275</v>
      </c>
      <c r="N518" s="1139">
        <v>275</v>
      </c>
      <c r="O518" s="1139">
        <v>62.5</v>
      </c>
      <c r="P518" s="2005">
        <v>3</v>
      </c>
      <c r="Q518" s="1101"/>
      <c r="R518" s="124"/>
      <c r="AB518" s="115"/>
      <c r="AC518" s="115"/>
    </row>
    <row r="519" spans="2:29" ht="15.75" thickBot="1">
      <c r="B519" s="246"/>
      <c r="C519" s="1003" t="s">
        <v>475</v>
      </c>
      <c r="D519" s="1050"/>
      <c r="E519" s="1027">
        <f t="shared" ref="E519:P519" si="104">(E517*100/E673)-25</f>
        <v>-4.4844155844155829</v>
      </c>
      <c r="F519" s="1028">
        <f t="shared" si="104"/>
        <v>-1.2417721518987328</v>
      </c>
      <c r="G519" s="1028">
        <f t="shared" si="104"/>
        <v>2.185970149253734</v>
      </c>
      <c r="H519" s="1028">
        <f t="shared" si="104"/>
        <v>3.1191489361702907E-2</v>
      </c>
      <c r="I519" s="1028">
        <f t="shared" si="104"/>
        <v>0.5</v>
      </c>
      <c r="J519" s="1028">
        <f t="shared" si="104"/>
        <v>-4.9916666666666636</v>
      </c>
      <c r="K519" s="1028">
        <f t="shared" si="104"/>
        <v>-3.6357142857142826</v>
      </c>
      <c r="L519" s="1028">
        <f t="shared" si="104"/>
        <v>-17.812714285714286</v>
      </c>
      <c r="M519" s="1028">
        <f t="shared" si="104"/>
        <v>4.2905454545454553</v>
      </c>
      <c r="N519" s="1028">
        <f t="shared" si="104"/>
        <v>-14.866081818181819</v>
      </c>
      <c r="O519" s="1028">
        <f t="shared" si="104"/>
        <v>-11.803360000000001</v>
      </c>
      <c r="P519" s="1041">
        <f t="shared" si="104"/>
        <v>-12.943333333333333</v>
      </c>
      <c r="Q519" s="80"/>
      <c r="R519" s="126"/>
      <c r="AB519" s="115"/>
      <c r="AC519" s="115"/>
    </row>
    <row r="520" spans="2:29">
      <c r="B520" s="91"/>
      <c r="C520" s="1941" t="s">
        <v>123</v>
      </c>
      <c r="D520" s="61"/>
      <c r="E520" s="663"/>
      <c r="F520" s="1568"/>
      <c r="G520" s="950"/>
      <c r="H520" s="950"/>
      <c r="I520" s="950"/>
      <c r="J520" s="950"/>
      <c r="K520" s="950"/>
      <c r="L520" s="950"/>
      <c r="M520" s="950"/>
      <c r="N520" s="950"/>
      <c r="O520" s="950"/>
      <c r="P520" s="1094"/>
      <c r="Q520" s="1096"/>
      <c r="R520" s="126"/>
      <c r="S520" s="2021"/>
      <c r="T520" s="110"/>
      <c r="U520" s="366"/>
      <c r="V520" s="125"/>
      <c r="W520" s="125"/>
      <c r="X520" s="125"/>
      <c r="Y520" s="190"/>
      <c r="Z520" s="1117"/>
      <c r="AB520" s="115"/>
      <c r="AC520" s="115"/>
    </row>
    <row r="521" spans="2:29">
      <c r="B521" s="1676" t="s">
        <v>767</v>
      </c>
      <c r="C521" s="268" t="s">
        <v>1033</v>
      </c>
      <c r="D521" s="271">
        <v>60</v>
      </c>
      <c r="E521" s="1641">
        <v>0.67</v>
      </c>
      <c r="F521" s="411">
        <v>0.06</v>
      </c>
      <c r="G521" s="362">
        <v>2.1</v>
      </c>
      <c r="H521" s="1663">
        <v>11.63</v>
      </c>
      <c r="I521" s="250">
        <v>6.3</v>
      </c>
      <c r="J521" s="250">
        <v>0.01</v>
      </c>
      <c r="K521" s="250">
        <v>0.02</v>
      </c>
      <c r="L521" s="250">
        <v>0</v>
      </c>
      <c r="M521" s="250">
        <v>6</v>
      </c>
      <c r="N521" s="250">
        <v>21</v>
      </c>
      <c r="O521" s="250">
        <v>9</v>
      </c>
      <c r="P521" s="1078">
        <v>0.5</v>
      </c>
      <c r="Q521" s="1082"/>
      <c r="R521" s="115"/>
      <c r="S521" s="730"/>
      <c r="T521" s="1896"/>
      <c r="U521" s="107"/>
      <c r="V521" s="189"/>
      <c r="W521" s="189"/>
      <c r="X521" s="189"/>
      <c r="Y521" s="190"/>
      <c r="Z521" s="1117"/>
      <c r="AB521" s="115"/>
      <c r="AC521" s="115"/>
    </row>
    <row r="522" spans="2:29">
      <c r="B522" s="1950" t="s">
        <v>844</v>
      </c>
      <c r="C522" s="249" t="s">
        <v>655</v>
      </c>
      <c r="D522" s="387">
        <v>200</v>
      </c>
      <c r="E522" s="232">
        <v>4.08</v>
      </c>
      <c r="F522" s="350">
        <v>2.2200000000000002</v>
      </c>
      <c r="G522" s="350">
        <v>14.56</v>
      </c>
      <c r="H522" s="935">
        <v>94.58</v>
      </c>
      <c r="I522" s="350">
        <v>4.01</v>
      </c>
      <c r="J522" s="350">
        <v>0.14000000000000001</v>
      </c>
      <c r="K522" s="350">
        <v>0.05</v>
      </c>
      <c r="L522" s="964">
        <v>121.01</v>
      </c>
      <c r="M522" s="250">
        <v>26.68</v>
      </c>
      <c r="N522" s="250">
        <v>76.36</v>
      </c>
      <c r="O522" s="250">
        <v>27.66</v>
      </c>
      <c r="P522" s="1078">
        <v>1.41</v>
      </c>
      <c r="Q522" s="552"/>
      <c r="R522" s="115"/>
      <c r="S522" s="646"/>
      <c r="T522" s="1896"/>
      <c r="U522" s="107"/>
      <c r="V522" s="125"/>
      <c r="W522" s="367"/>
      <c r="X522" s="367"/>
      <c r="Y522" s="190"/>
      <c r="Z522" s="647"/>
      <c r="AB522" s="115"/>
      <c r="AC522" s="115"/>
    </row>
    <row r="523" spans="2:29">
      <c r="B523" s="1948" t="s">
        <v>648</v>
      </c>
      <c r="C523" s="1717" t="s">
        <v>908</v>
      </c>
      <c r="D523" s="271">
        <v>105</v>
      </c>
      <c r="E523" s="356">
        <v>15.19</v>
      </c>
      <c r="F523" s="250">
        <v>5.74</v>
      </c>
      <c r="G523" s="250">
        <v>10.01</v>
      </c>
      <c r="H523" s="938">
        <v>152.6</v>
      </c>
      <c r="I523" s="250">
        <v>0.7</v>
      </c>
      <c r="J523" s="250">
        <v>7.6999999999999999E-2</v>
      </c>
      <c r="K523" s="250">
        <v>0.08</v>
      </c>
      <c r="L523" s="934">
        <v>52.5</v>
      </c>
      <c r="M523" s="250">
        <v>121.8</v>
      </c>
      <c r="N523" s="250">
        <v>203.4</v>
      </c>
      <c r="O523" s="250">
        <v>31.5</v>
      </c>
      <c r="P523" s="1078">
        <v>0.82599999999999996</v>
      </c>
      <c r="Q523" s="888"/>
      <c r="R523" s="128"/>
      <c r="S523" s="2545"/>
      <c r="T523" s="120"/>
      <c r="U523" s="115"/>
      <c r="V523" s="189"/>
      <c r="W523" s="189"/>
      <c r="X523" s="189"/>
      <c r="Y523" s="189"/>
      <c r="Z523" s="130"/>
      <c r="AB523" s="115"/>
      <c r="AC523" s="115"/>
    </row>
    <row r="524" spans="2:29">
      <c r="B524" s="1108" t="s">
        <v>977</v>
      </c>
      <c r="C524" s="1698" t="s">
        <v>949</v>
      </c>
      <c r="D524" s="271" t="s">
        <v>988</v>
      </c>
      <c r="E524" s="411">
        <v>1.9470000000000001</v>
      </c>
      <c r="F524" s="361">
        <v>16.158999999999999</v>
      </c>
      <c r="G524" s="1835">
        <v>4.9279999999999999</v>
      </c>
      <c r="H524" s="938">
        <v>172.93100000000001</v>
      </c>
      <c r="I524" s="362">
        <v>7.3449999999999998</v>
      </c>
      <c r="J524" s="362">
        <v>2.1999999999999999E-2</v>
      </c>
      <c r="K524" s="411">
        <v>0.03</v>
      </c>
      <c r="L524" s="947">
        <v>0</v>
      </c>
      <c r="M524" s="346">
        <v>44.363999999999997</v>
      </c>
      <c r="N524" s="347">
        <v>32.145000000000003</v>
      </c>
      <c r="O524" s="346">
        <v>6.5090000000000003</v>
      </c>
      <c r="P524" s="1079">
        <v>0.65500000000000003</v>
      </c>
      <c r="Q524" s="888"/>
      <c r="R524" s="115"/>
      <c r="S524" s="730"/>
      <c r="T524" s="572"/>
      <c r="U524" s="107"/>
      <c r="V524" s="125"/>
      <c r="W524" s="367"/>
      <c r="X524" s="367"/>
      <c r="Y524" s="2484"/>
      <c r="Z524" s="647"/>
      <c r="AB524" s="115"/>
      <c r="AC524" s="115"/>
    </row>
    <row r="525" spans="2:29">
      <c r="B525" s="2542" t="s">
        <v>604</v>
      </c>
      <c r="C525" s="1946" t="s">
        <v>986</v>
      </c>
      <c r="D525" s="78"/>
      <c r="E525" s="319">
        <v>1.87</v>
      </c>
      <c r="F525" s="950">
        <v>1.98</v>
      </c>
      <c r="G525" s="319">
        <v>11.46</v>
      </c>
      <c r="H525" s="1094">
        <v>71.12</v>
      </c>
      <c r="I525" s="975">
        <v>0</v>
      </c>
      <c r="J525" s="975">
        <v>0.04</v>
      </c>
      <c r="K525" s="1032">
        <v>0.02</v>
      </c>
      <c r="L525" s="973">
        <v>0</v>
      </c>
      <c r="M525" s="972">
        <v>7.3</v>
      </c>
      <c r="N525" s="950">
        <v>4.7110000000000003</v>
      </c>
      <c r="O525" s="972">
        <v>10.08</v>
      </c>
      <c r="P525" s="1094">
        <v>0.79</v>
      </c>
      <c r="Q525" s="881"/>
      <c r="R525" s="115"/>
      <c r="S525" s="646"/>
      <c r="T525" s="110"/>
      <c r="U525" s="107"/>
      <c r="V525" s="367"/>
      <c r="W525" s="367"/>
      <c r="X525" s="125"/>
      <c r="Y525" s="190"/>
      <c r="Z525" s="647"/>
      <c r="AB525" s="115"/>
      <c r="AC525" s="115"/>
    </row>
    <row r="526" spans="2:29">
      <c r="B526" s="2543" t="s">
        <v>885</v>
      </c>
      <c r="C526" s="1708" t="s">
        <v>883</v>
      </c>
      <c r="D526" s="271">
        <v>200</v>
      </c>
      <c r="E526" s="232">
        <v>0.72699999999999998</v>
      </c>
      <c r="F526" s="359">
        <v>0.114</v>
      </c>
      <c r="G526" s="359">
        <v>32.674999999999997</v>
      </c>
      <c r="H526" s="2516">
        <v>134.63399999999999</v>
      </c>
      <c r="I526" s="2333">
        <v>2.117</v>
      </c>
      <c r="J526" s="975">
        <v>0.01</v>
      </c>
      <c r="K526" s="975">
        <v>0.01</v>
      </c>
      <c r="L526" s="2544">
        <v>7.4999999999999997E-2</v>
      </c>
      <c r="M526" s="950">
        <v>13.843</v>
      </c>
      <c r="N526" s="950">
        <v>15.689</v>
      </c>
      <c r="O526" s="2333">
        <v>4.9119999999999999</v>
      </c>
      <c r="P526" s="1094">
        <v>1.65</v>
      </c>
      <c r="Q526" s="1616"/>
      <c r="R526" s="115"/>
      <c r="S526" s="646"/>
      <c r="T526" s="110"/>
      <c r="U526" s="107"/>
      <c r="V526" s="367"/>
      <c r="W526" s="125"/>
      <c r="X526" s="125"/>
      <c r="Y526" s="190"/>
      <c r="Z526" s="647"/>
      <c r="AB526" s="115"/>
      <c r="AC526" s="115"/>
    </row>
    <row r="527" spans="2:29">
      <c r="B527" s="1105" t="s">
        <v>9</v>
      </c>
      <c r="C527" s="249" t="s">
        <v>10</v>
      </c>
      <c r="D527" s="269">
        <v>50</v>
      </c>
      <c r="E527" s="1904">
        <v>1.925</v>
      </c>
      <c r="F527" s="359">
        <v>0.68799999999999994</v>
      </c>
      <c r="G527" s="350">
        <v>27.1</v>
      </c>
      <c r="H527" s="935">
        <v>122.292</v>
      </c>
      <c r="I527" s="250">
        <v>0</v>
      </c>
      <c r="J527" s="1063">
        <v>0.06</v>
      </c>
      <c r="K527" s="763">
        <v>0.02</v>
      </c>
      <c r="L527" s="925">
        <v>0</v>
      </c>
      <c r="M527" s="356">
        <v>10</v>
      </c>
      <c r="N527" s="250">
        <v>32.5</v>
      </c>
      <c r="O527" s="250">
        <v>7</v>
      </c>
      <c r="P527" s="1078">
        <v>5.5E-2</v>
      </c>
      <c r="Q527" s="552"/>
      <c r="R527" s="115"/>
      <c r="S527" s="405"/>
      <c r="T527" s="396"/>
      <c r="U527" s="2022"/>
      <c r="V527" s="626"/>
      <c r="W527" s="626"/>
      <c r="X527" s="1163"/>
      <c r="Y527" s="1163"/>
      <c r="Z527" s="225"/>
      <c r="AB527" s="115"/>
      <c r="AC527" s="115"/>
    </row>
    <row r="528" spans="2:29" ht="15.75" thickBot="1">
      <c r="B528" s="1947" t="s">
        <v>9</v>
      </c>
      <c r="C528" s="200" t="s">
        <v>426</v>
      </c>
      <c r="D528" s="271">
        <v>30</v>
      </c>
      <c r="E528" s="2031">
        <v>1.6950000000000001</v>
      </c>
      <c r="F528" s="362">
        <v>0.45</v>
      </c>
      <c r="G528" s="362">
        <v>12.56</v>
      </c>
      <c r="H528" s="935">
        <v>61.07</v>
      </c>
      <c r="I528" s="250">
        <v>0</v>
      </c>
      <c r="J528" s="250">
        <v>0.08</v>
      </c>
      <c r="K528" s="250">
        <v>0.08</v>
      </c>
      <c r="L528" s="698">
        <v>0</v>
      </c>
      <c r="M528" s="356">
        <v>9.9</v>
      </c>
      <c r="N528" s="250">
        <v>70.2</v>
      </c>
      <c r="O528" s="250">
        <v>1.98</v>
      </c>
      <c r="P528" s="1078">
        <v>1.32E-2</v>
      </c>
      <c r="Q528" s="551"/>
      <c r="R528" s="134"/>
      <c r="S528" s="130"/>
      <c r="T528" s="399"/>
      <c r="U528" s="1906"/>
      <c r="V528" s="855"/>
      <c r="W528" s="855"/>
      <c r="X528" s="855"/>
      <c r="Y528" s="855"/>
      <c r="Z528" s="1911"/>
      <c r="AB528" s="115"/>
      <c r="AC528" s="115"/>
    </row>
    <row r="529" spans="2:29">
      <c r="B529" s="1038" t="s">
        <v>197</v>
      </c>
      <c r="C529" s="43"/>
      <c r="D529" s="2510">
        <f>D521+D522+D523+D526+D527+D528+80+70</f>
        <v>795</v>
      </c>
      <c r="E529" s="496">
        <f t="shared" ref="E529:P529" si="105">SUM(E521:E528)</f>
        <v>28.103999999999999</v>
      </c>
      <c r="F529" s="927">
        <f t="shared" si="105"/>
        <v>27.410999999999998</v>
      </c>
      <c r="G529" s="497">
        <f t="shared" si="105"/>
        <v>115.393</v>
      </c>
      <c r="H529" s="1831">
        <f t="shared" si="105"/>
        <v>820.85700000000008</v>
      </c>
      <c r="I529" s="927">
        <f t="shared" si="105"/>
        <v>20.471999999999998</v>
      </c>
      <c r="J529" s="927">
        <f t="shared" si="105"/>
        <v>0.43900000000000006</v>
      </c>
      <c r="K529" s="927">
        <f t="shared" si="105"/>
        <v>0.31</v>
      </c>
      <c r="L529" s="927">
        <f t="shared" si="105"/>
        <v>173.58499999999998</v>
      </c>
      <c r="M529" s="1025">
        <f t="shared" si="105"/>
        <v>239.887</v>
      </c>
      <c r="N529" s="1025">
        <f t="shared" si="105"/>
        <v>456.005</v>
      </c>
      <c r="O529" s="1025">
        <f t="shared" si="105"/>
        <v>98.641000000000005</v>
      </c>
      <c r="P529" s="1026">
        <f t="shared" si="105"/>
        <v>5.8991999999999996</v>
      </c>
      <c r="Q529" s="1101"/>
      <c r="R529" s="128"/>
      <c r="S529" s="130"/>
      <c r="T529" s="225"/>
      <c r="U529" s="125"/>
      <c r="V529" s="367"/>
      <c r="W529" s="367"/>
      <c r="X529" s="367"/>
      <c r="Y529" s="367"/>
      <c r="Z529" s="130"/>
      <c r="AB529" s="115"/>
      <c r="AC529" s="115"/>
    </row>
    <row r="530" spans="2:29">
      <c r="B530" s="1007"/>
      <c r="C530" s="1008" t="s">
        <v>11</v>
      </c>
      <c r="D530" s="1588">
        <v>0.35</v>
      </c>
      <c r="E530" s="835">
        <v>26.95</v>
      </c>
      <c r="F530" s="836">
        <v>27.65</v>
      </c>
      <c r="G530" s="837">
        <v>117.25</v>
      </c>
      <c r="H530" s="1584">
        <v>822.5</v>
      </c>
      <c r="I530" s="836">
        <v>21</v>
      </c>
      <c r="J530" s="836">
        <v>0.42</v>
      </c>
      <c r="K530" s="837">
        <v>0.49</v>
      </c>
      <c r="L530" s="943">
        <v>245</v>
      </c>
      <c r="M530" s="1915">
        <v>385</v>
      </c>
      <c r="N530" s="1139">
        <v>385</v>
      </c>
      <c r="O530" s="943">
        <v>87.5</v>
      </c>
      <c r="P530" s="1142">
        <v>4.2</v>
      </c>
      <c r="Q530" s="1101"/>
      <c r="R530" s="133"/>
      <c r="S530" s="130"/>
      <c r="T530" s="187"/>
      <c r="U530" s="115"/>
      <c r="V530" s="130"/>
      <c r="W530" s="130"/>
      <c r="X530" s="130"/>
      <c r="Y530" s="130"/>
      <c r="Z530" s="130"/>
      <c r="AB530" s="115"/>
      <c r="AC530" s="115"/>
    </row>
    <row r="531" spans="2:29" ht="15.75" thickBot="1">
      <c r="B531" s="246"/>
      <c r="C531" s="1003" t="s">
        <v>475</v>
      </c>
      <c r="D531" s="1050"/>
      <c r="E531" s="1027">
        <f t="shared" ref="E531:P531" si="106">(E529*100/E673)-35</f>
        <v>1.4987012987012989</v>
      </c>
      <c r="F531" s="1028">
        <f t="shared" si="106"/>
        <v>-0.30253164556962275</v>
      </c>
      <c r="G531" s="1028">
        <f t="shared" si="106"/>
        <v>-0.55432835820895576</v>
      </c>
      <c r="H531" s="1028">
        <f t="shared" si="106"/>
        <v>-6.9914893617017526E-2</v>
      </c>
      <c r="I531" s="1028">
        <f t="shared" si="106"/>
        <v>-0.88000000000000256</v>
      </c>
      <c r="J531" s="1028">
        <f t="shared" si="106"/>
        <v>1.5833333333333428</v>
      </c>
      <c r="K531" s="1028">
        <f t="shared" si="106"/>
        <v>-12.857142857142854</v>
      </c>
      <c r="L531" s="1028">
        <f t="shared" si="106"/>
        <v>-10.202142857142864</v>
      </c>
      <c r="M531" s="1028">
        <f t="shared" si="106"/>
        <v>-13.192090909090908</v>
      </c>
      <c r="N531" s="1028">
        <f t="shared" si="106"/>
        <v>6.4549999999999983</v>
      </c>
      <c r="O531" s="1028">
        <f t="shared" si="106"/>
        <v>4.4564000000000021</v>
      </c>
      <c r="P531" s="1041">
        <f t="shared" si="106"/>
        <v>14.159999999999997</v>
      </c>
      <c r="Q531" s="1101"/>
      <c r="R531" s="124"/>
      <c r="S531" s="646"/>
      <c r="T531" s="110"/>
      <c r="U531" s="107"/>
      <c r="V531" s="125"/>
      <c r="W531" s="125"/>
      <c r="X531" s="125"/>
      <c r="Y531" s="106"/>
      <c r="Z531" s="1117"/>
      <c r="AB531" s="115"/>
      <c r="AC531" s="115"/>
    </row>
    <row r="532" spans="2:29">
      <c r="B532" s="901"/>
      <c r="C532" s="680" t="s">
        <v>245</v>
      </c>
      <c r="D532" s="61"/>
      <c r="E532" s="63"/>
      <c r="F532" s="490"/>
      <c r="G532" s="942"/>
      <c r="H532" s="942"/>
      <c r="I532" s="942"/>
      <c r="J532" s="942"/>
      <c r="K532" s="945"/>
      <c r="L532" s="942"/>
      <c r="M532" s="942"/>
      <c r="N532" s="942"/>
      <c r="O532" s="942"/>
      <c r="P532" s="882"/>
      <c r="Q532" s="1096"/>
      <c r="R532" s="124"/>
      <c r="S532" s="646"/>
      <c r="T532" s="281"/>
      <c r="U532" s="1116"/>
      <c r="V532" s="367"/>
      <c r="W532" s="367"/>
      <c r="X532" s="125"/>
      <c r="Y532" s="106"/>
      <c r="Z532" s="647"/>
      <c r="AB532" s="115"/>
      <c r="AC532" s="115"/>
    </row>
    <row r="533" spans="2:29">
      <c r="B533" s="1973" t="s">
        <v>560</v>
      </c>
      <c r="C533" s="249" t="s">
        <v>122</v>
      </c>
      <c r="D533" s="269">
        <v>200</v>
      </c>
      <c r="E533" s="360">
        <v>1</v>
      </c>
      <c r="F533" s="362">
        <v>0.2</v>
      </c>
      <c r="G533" s="362">
        <v>20.2</v>
      </c>
      <c r="H533" s="1711">
        <v>86</v>
      </c>
      <c r="I533" s="350">
        <v>4</v>
      </c>
      <c r="J533" s="359">
        <v>2.1999999999999999E-2</v>
      </c>
      <c r="K533" s="359">
        <v>2.1999999999999999E-2</v>
      </c>
      <c r="L533" s="686">
        <v>0</v>
      </c>
      <c r="M533" s="250">
        <v>14</v>
      </c>
      <c r="N533" s="250">
        <v>14</v>
      </c>
      <c r="O533" s="250">
        <v>8</v>
      </c>
      <c r="P533" s="250">
        <v>0.28000000000000003</v>
      </c>
      <c r="Q533" s="552"/>
      <c r="R533" s="124"/>
      <c r="S533" s="646"/>
      <c r="T533" s="110"/>
      <c r="U533" s="107"/>
      <c r="V533" s="125"/>
      <c r="W533" s="125"/>
      <c r="X533" s="125"/>
      <c r="Y533" s="190"/>
      <c r="Z533" s="647"/>
      <c r="AB533" s="115"/>
      <c r="AC533" s="115"/>
    </row>
    <row r="534" spans="2:29">
      <c r="B534" s="1030" t="s">
        <v>454</v>
      </c>
      <c r="C534" s="2211" t="s">
        <v>816</v>
      </c>
      <c r="D534" s="2020" t="s">
        <v>269</v>
      </c>
      <c r="E534" s="1904">
        <v>5.1769999999999996</v>
      </c>
      <c r="F534" s="359">
        <v>6.9020000000000001</v>
      </c>
      <c r="G534" s="350">
        <v>6.21</v>
      </c>
      <c r="H534" s="1711">
        <v>108.26600000000001</v>
      </c>
      <c r="I534" s="363">
        <v>0.44600000000000001</v>
      </c>
      <c r="J534" s="350">
        <v>4.8000000000000001E-2</v>
      </c>
      <c r="K534" s="350">
        <v>0.106</v>
      </c>
      <c r="L534" s="698">
        <v>6.7729999999999997</v>
      </c>
      <c r="M534" s="250">
        <v>69.186999999999998</v>
      </c>
      <c r="N534" s="250">
        <v>14.5253</v>
      </c>
      <c r="O534" s="350">
        <v>4.1078999999999999</v>
      </c>
      <c r="P534" s="250">
        <v>0.52</v>
      </c>
      <c r="Q534" s="552"/>
      <c r="R534" s="124"/>
      <c r="S534" s="405"/>
      <c r="T534" s="396"/>
      <c r="U534" s="187"/>
      <c r="V534" s="626"/>
      <c r="W534" s="1162"/>
      <c r="X534" s="1163"/>
      <c r="Y534" s="1164"/>
      <c r="Z534" s="225"/>
      <c r="AB534" s="115"/>
      <c r="AC534" s="115"/>
    </row>
    <row r="535" spans="2:29" ht="15.75" thickBot="1">
      <c r="B535" s="2019" t="s">
        <v>9</v>
      </c>
      <c r="C535" s="200" t="s">
        <v>426</v>
      </c>
      <c r="D535" s="388">
        <v>20</v>
      </c>
      <c r="E535" s="360">
        <v>1.1299999999999999</v>
      </c>
      <c r="F535" s="362">
        <v>0.3</v>
      </c>
      <c r="G535" s="362">
        <v>8.3729999999999993</v>
      </c>
      <c r="H535" s="925">
        <v>40.712000000000003</v>
      </c>
      <c r="I535" s="361">
        <v>0</v>
      </c>
      <c r="J535" s="361">
        <v>0.05</v>
      </c>
      <c r="K535" s="361">
        <v>0.05</v>
      </c>
      <c r="L535" s="1016">
        <v>0</v>
      </c>
      <c r="M535" s="2260">
        <v>6.6</v>
      </c>
      <c r="N535" s="1042">
        <v>46.8</v>
      </c>
      <c r="O535" s="361">
        <v>1.32</v>
      </c>
      <c r="P535" s="1042">
        <v>8.8000000000000005E-3</v>
      </c>
      <c r="Q535" s="551"/>
      <c r="R535" s="128"/>
      <c r="S535" s="130"/>
      <c r="T535" s="399"/>
      <c r="U535" s="1906"/>
      <c r="V535" s="855"/>
      <c r="W535" s="855"/>
      <c r="X535" s="855"/>
      <c r="Y535" s="855"/>
      <c r="Z535" s="1911"/>
      <c r="AB535" s="115"/>
      <c r="AC535" s="115"/>
    </row>
    <row r="536" spans="2:29">
      <c r="B536" s="485" t="s">
        <v>256</v>
      </c>
      <c r="C536" s="723"/>
      <c r="D536" s="183">
        <f>D533+D535+80+20</f>
        <v>320</v>
      </c>
      <c r="E536" s="496">
        <f>SUM(E533:E535)</f>
        <v>7.3069999999999995</v>
      </c>
      <c r="F536" s="927">
        <f>SUM(F533:F535)</f>
        <v>7.4020000000000001</v>
      </c>
      <c r="G536" s="497">
        <f>SUM(G533:G535)</f>
        <v>34.783000000000001</v>
      </c>
      <c r="H536" s="1831">
        <f>SUM(H533:H535)</f>
        <v>234.97800000000001</v>
      </c>
      <c r="I536" s="252">
        <f t="shared" ref="I536:O536" si="107">SUM(I533:I535)</f>
        <v>4.4459999999999997</v>
      </c>
      <c r="J536" s="927">
        <f>SUM(J533:J535)</f>
        <v>0.12000000000000001</v>
      </c>
      <c r="K536" s="927">
        <f>SUM(K533:K535)</f>
        <v>0.17799999999999999</v>
      </c>
      <c r="L536" s="927">
        <f t="shared" si="107"/>
        <v>6.7729999999999997</v>
      </c>
      <c r="M536" s="927">
        <f t="shared" si="107"/>
        <v>89.786999999999992</v>
      </c>
      <c r="N536" s="1025">
        <f t="shared" si="107"/>
        <v>75.325299999999999</v>
      </c>
      <c r="O536" s="927">
        <f t="shared" si="107"/>
        <v>13.427900000000001</v>
      </c>
      <c r="P536" s="1026">
        <f>SUM(P533:P535)</f>
        <v>0.80880000000000007</v>
      </c>
      <c r="Q536" s="315"/>
      <c r="R536" s="115"/>
      <c r="S536" s="130"/>
      <c r="T536" s="225"/>
      <c r="U536" s="125"/>
      <c r="V536" s="367"/>
      <c r="W536" s="367"/>
      <c r="X536" s="367"/>
      <c r="Y536" s="367"/>
      <c r="Z536" s="130"/>
      <c r="AB536" s="115"/>
      <c r="AC536" s="115"/>
    </row>
    <row r="537" spans="2:29">
      <c r="B537" s="1007"/>
      <c r="C537" s="1008" t="s">
        <v>11</v>
      </c>
      <c r="D537" s="1588">
        <v>0.1</v>
      </c>
      <c r="E537" s="1145">
        <v>7.7</v>
      </c>
      <c r="F537" s="1143">
        <v>7.9</v>
      </c>
      <c r="G537" s="1144">
        <v>33.5</v>
      </c>
      <c r="H537" s="1144">
        <v>235</v>
      </c>
      <c r="I537" s="1024">
        <v>6</v>
      </c>
      <c r="J537" s="1024">
        <v>0.12</v>
      </c>
      <c r="K537" s="1023">
        <v>0.14000000000000001</v>
      </c>
      <c r="L537" s="1614">
        <v>70</v>
      </c>
      <c r="M537" s="1977">
        <v>110</v>
      </c>
      <c r="N537" s="1978">
        <v>110</v>
      </c>
      <c r="O537" s="1614">
        <v>25</v>
      </c>
      <c r="P537" s="1980">
        <v>1.2</v>
      </c>
      <c r="Q537" s="315"/>
      <c r="R537" s="115"/>
      <c r="S537" s="115"/>
      <c r="T537" s="115"/>
      <c r="U537" s="115"/>
      <c r="V537" s="115"/>
      <c r="W537" s="115"/>
      <c r="X537" s="115"/>
      <c r="Y537" s="115"/>
      <c r="Z537" s="115"/>
      <c r="AB537" s="115"/>
      <c r="AC537" s="115"/>
    </row>
    <row r="538" spans="2:29" ht="15.75" thickBot="1">
      <c r="B538" s="246"/>
      <c r="C538" s="1003" t="s">
        <v>475</v>
      </c>
      <c r="D538" s="1050"/>
      <c r="E538" s="1027">
        <f t="shared" ref="E538:P538" si="108">(E536*100/E673)-10</f>
        <v>-0.51038961038961084</v>
      </c>
      <c r="F538" s="1028">
        <f t="shared" si="108"/>
        <v>-0.63037974683544284</v>
      </c>
      <c r="G538" s="1028">
        <f t="shared" si="108"/>
        <v>0.38298507462686615</v>
      </c>
      <c r="H538" s="1028">
        <f t="shared" si="108"/>
        <v>-9.3617021276592993E-4</v>
      </c>
      <c r="I538" s="1028">
        <f t="shared" si="108"/>
        <v>-2.5900000000000007</v>
      </c>
      <c r="J538" s="1028">
        <f t="shared" si="108"/>
        <v>0</v>
      </c>
      <c r="K538" s="1028">
        <f t="shared" si="108"/>
        <v>2.7142857142857153</v>
      </c>
      <c r="L538" s="1028">
        <f t="shared" si="108"/>
        <v>-9.0324285714285715</v>
      </c>
      <c r="M538" s="1028">
        <f t="shared" si="108"/>
        <v>-1.8375454545454559</v>
      </c>
      <c r="N538" s="1028">
        <f t="shared" si="108"/>
        <v>-3.1522454545454544</v>
      </c>
      <c r="O538" s="1028">
        <f t="shared" si="108"/>
        <v>-4.6288399999999994</v>
      </c>
      <c r="P538" s="1041">
        <f t="shared" si="108"/>
        <v>-3.2599999999999989</v>
      </c>
      <c r="Q538" s="315"/>
      <c r="R538" s="115"/>
      <c r="S538" s="405"/>
      <c r="T538" s="396"/>
      <c r="U538" s="109"/>
      <c r="V538" s="626"/>
      <c r="W538" s="626"/>
      <c r="X538" s="626"/>
      <c r="Y538" s="626"/>
      <c r="Z538" s="225"/>
      <c r="AB538" s="115"/>
      <c r="AC538" s="115"/>
    </row>
    <row r="539" spans="2:29">
      <c r="I539" s="1064"/>
      <c r="J539" s="1064"/>
      <c r="K539" s="1064"/>
      <c r="L539" s="1064"/>
      <c r="M539" s="1064"/>
      <c r="N539" s="1064"/>
      <c r="O539" s="1064"/>
      <c r="P539" s="1064"/>
      <c r="R539" s="115"/>
      <c r="S539" s="130"/>
      <c r="T539" s="399"/>
      <c r="U539" s="1906"/>
      <c r="V539" s="401"/>
      <c r="W539" s="401"/>
      <c r="X539" s="401"/>
      <c r="Y539" s="401"/>
      <c r="Z539" s="1911"/>
    </row>
    <row r="540" spans="2:29" ht="15.75" thickBot="1">
      <c r="R540" s="115"/>
      <c r="S540" s="130"/>
      <c r="T540" s="225"/>
      <c r="U540" s="125"/>
      <c r="V540" s="367"/>
      <c r="W540" s="367"/>
      <c r="X540" s="367"/>
      <c r="Y540" s="367"/>
      <c r="Z540" s="130"/>
    </row>
    <row r="541" spans="2:29">
      <c r="B541" s="841"/>
      <c r="C541" s="43" t="s">
        <v>315</v>
      </c>
      <c r="D541" s="44"/>
      <c r="E541" s="157">
        <f t="shared" ref="E541:P541" si="109">E517+E529</f>
        <v>43.900999999999996</v>
      </c>
      <c r="F541" s="252">
        <f t="shared" si="109"/>
        <v>46.18</v>
      </c>
      <c r="G541" s="252">
        <f t="shared" si="109"/>
        <v>206.46600000000001</v>
      </c>
      <c r="H541" s="252">
        <f t="shared" si="109"/>
        <v>1409.0900000000001</v>
      </c>
      <c r="I541" s="252">
        <f t="shared" si="109"/>
        <v>35.771999999999998</v>
      </c>
      <c r="J541" s="252">
        <f t="shared" si="109"/>
        <v>0.67910000000000004</v>
      </c>
      <c r="K541" s="252">
        <f t="shared" si="109"/>
        <v>0.60909999999999997</v>
      </c>
      <c r="L541" s="252">
        <f t="shared" si="109"/>
        <v>223.89599999999999</v>
      </c>
      <c r="M541" s="932">
        <f t="shared" si="109"/>
        <v>562.08300000000008</v>
      </c>
      <c r="N541" s="932">
        <f t="shared" si="109"/>
        <v>567.47810000000004</v>
      </c>
      <c r="O541" s="932">
        <f t="shared" si="109"/>
        <v>131.6326</v>
      </c>
      <c r="P541" s="843">
        <f t="shared" si="109"/>
        <v>7.3460000000000001</v>
      </c>
      <c r="R541" s="115"/>
      <c r="S541" s="130"/>
      <c r="T541" s="115"/>
      <c r="U541" s="130"/>
      <c r="V541" s="130"/>
      <c r="W541" s="130"/>
      <c r="X541" s="130"/>
      <c r="Y541" s="130"/>
      <c r="Z541" s="130"/>
    </row>
    <row r="542" spans="2:29">
      <c r="B542" s="443"/>
      <c r="C542" s="897" t="s">
        <v>11</v>
      </c>
      <c r="D542" s="1588">
        <v>0.6</v>
      </c>
      <c r="E542" s="1141">
        <v>46.2</v>
      </c>
      <c r="F542" s="1024">
        <v>47.4</v>
      </c>
      <c r="G542" s="1023">
        <v>201</v>
      </c>
      <c r="H542" s="1023">
        <v>1410</v>
      </c>
      <c r="I542" s="1140">
        <v>36</v>
      </c>
      <c r="J542" s="836">
        <v>0.72</v>
      </c>
      <c r="K542" s="837">
        <v>0.84</v>
      </c>
      <c r="L542" s="943">
        <v>420</v>
      </c>
      <c r="M542" s="1049">
        <v>660</v>
      </c>
      <c r="N542" s="1139">
        <v>660</v>
      </c>
      <c r="O542" s="1139">
        <v>150</v>
      </c>
      <c r="P542" s="1142">
        <v>7.2</v>
      </c>
      <c r="Q542" s="315"/>
      <c r="R542" s="134"/>
      <c r="S542" s="130"/>
      <c r="T542" s="115"/>
      <c r="U542" s="130"/>
      <c r="V542" s="130"/>
      <c r="W542" s="130"/>
      <c r="X542" s="130"/>
      <c r="Y542" s="130"/>
      <c r="Z542" s="130"/>
    </row>
    <row r="543" spans="2:29" ht="15.75" thickBot="1">
      <c r="B543" s="246"/>
      <c r="C543" s="1003" t="s">
        <v>475</v>
      </c>
      <c r="D543" s="1050"/>
      <c r="E543" s="1027">
        <f t="shared" ref="E543:P543" si="110">(E541*100/E673)-60</f>
        <v>-2.9857142857142946</v>
      </c>
      <c r="F543" s="1028">
        <f t="shared" si="110"/>
        <v>-1.544303797468352</v>
      </c>
      <c r="G543" s="1028">
        <f t="shared" si="110"/>
        <v>1.6316417910447854</v>
      </c>
      <c r="H543" s="1028">
        <f t="shared" si="110"/>
        <v>-3.8723404255321725E-2</v>
      </c>
      <c r="I543" s="1028">
        <f t="shared" si="110"/>
        <v>-0.38000000000000256</v>
      </c>
      <c r="J543" s="1028">
        <f t="shared" si="110"/>
        <v>-3.4083333333333314</v>
      </c>
      <c r="K543" s="1028">
        <f t="shared" si="110"/>
        <v>-16.49285714285714</v>
      </c>
      <c r="L543" s="1028">
        <f t="shared" si="110"/>
        <v>-28.014857142857146</v>
      </c>
      <c r="M543" s="1028">
        <f t="shared" si="110"/>
        <v>-8.9015454545454418</v>
      </c>
      <c r="N543" s="1028">
        <f t="shared" si="110"/>
        <v>-8.4110818181818132</v>
      </c>
      <c r="O543" s="1028">
        <f t="shared" si="110"/>
        <v>-7.3469599999999957</v>
      </c>
      <c r="P543" s="1041">
        <f t="shared" si="110"/>
        <v>1.2166666666666686</v>
      </c>
      <c r="Q543" s="315"/>
      <c r="R543" s="124"/>
      <c r="S543" s="405"/>
      <c r="T543" s="396"/>
      <c r="U543" s="109"/>
      <c r="V543" s="626"/>
      <c r="W543" s="626"/>
      <c r="X543" s="626"/>
      <c r="Y543" s="626"/>
      <c r="Z543" s="225"/>
    </row>
    <row r="544" spans="2:29" ht="15.75" thickBot="1">
      <c r="Q544" s="315"/>
      <c r="R544" s="124"/>
      <c r="S544" s="130"/>
      <c r="T544" s="399"/>
      <c r="U544" s="1906"/>
      <c r="V544" s="855"/>
      <c r="W544" s="855"/>
      <c r="X544" s="855"/>
      <c r="Y544" s="855"/>
      <c r="Z544" s="1911"/>
    </row>
    <row r="545" spans="2:27">
      <c r="B545" s="841"/>
      <c r="C545" s="43" t="s">
        <v>314</v>
      </c>
      <c r="D545" s="44"/>
      <c r="E545" s="157">
        <f t="shared" ref="E545:P545" si="111">E529+E536</f>
        <v>35.411000000000001</v>
      </c>
      <c r="F545" s="252">
        <f t="shared" si="111"/>
        <v>34.812999999999995</v>
      </c>
      <c r="G545" s="252">
        <f t="shared" si="111"/>
        <v>150.17599999999999</v>
      </c>
      <c r="H545" s="252">
        <f t="shared" si="111"/>
        <v>1055.835</v>
      </c>
      <c r="I545" s="252">
        <f t="shared" si="111"/>
        <v>24.917999999999999</v>
      </c>
      <c r="J545" s="252">
        <f t="shared" si="111"/>
        <v>0.55900000000000005</v>
      </c>
      <c r="K545" s="252">
        <f t="shared" si="111"/>
        <v>0.48799999999999999</v>
      </c>
      <c r="L545" s="252">
        <f t="shared" si="111"/>
        <v>180.35799999999998</v>
      </c>
      <c r="M545" s="932">
        <f t="shared" si="111"/>
        <v>329.67399999999998</v>
      </c>
      <c r="N545" s="932">
        <f t="shared" si="111"/>
        <v>531.33029999999997</v>
      </c>
      <c r="O545" s="932">
        <f t="shared" si="111"/>
        <v>112.06890000000001</v>
      </c>
      <c r="P545" s="843">
        <f t="shared" si="111"/>
        <v>6.7079999999999993</v>
      </c>
      <c r="Q545" s="315"/>
      <c r="R545" s="124"/>
      <c r="S545" s="130"/>
      <c r="T545" s="225"/>
      <c r="U545" s="125"/>
      <c r="V545" s="367"/>
      <c r="W545" s="367"/>
      <c r="X545" s="367"/>
      <c r="Y545" s="367"/>
      <c r="Z545" s="130"/>
    </row>
    <row r="546" spans="2:27">
      <c r="B546" s="443"/>
      <c r="C546" s="897" t="s">
        <v>11</v>
      </c>
      <c r="D546" s="1588">
        <v>0.45</v>
      </c>
      <c r="E546" s="1141">
        <v>34.65</v>
      </c>
      <c r="F546" s="1024">
        <v>35.549999999999997</v>
      </c>
      <c r="G546" s="1023">
        <v>150.75</v>
      </c>
      <c r="H546" s="1023">
        <v>1057.5</v>
      </c>
      <c r="I546" s="1140">
        <v>27</v>
      </c>
      <c r="J546" s="836">
        <v>0.54</v>
      </c>
      <c r="K546" s="837">
        <v>0.63</v>
      </c>
      <c r="L546" s="943">
        <v>315</v>
      </c>
      <c r="M546" s="1049">
        <v>495</v>
      </c>
      <c r="N546" s="1139">
        <v>495</v>
      </c>
      <c r="O546" s="1139">
        <v>112.5</v>
      </c>
      <c r="P546" s="1142">
        <v>5.4</v>
      </c>
      <c r="Q546" s="315"/>
      <c r="R546" s="115"/>
      <c r="S546" s="130"/>
      <c r="T546" s="115"/>
      <c r="U546" s="130"/>
      <c r="V546" s="130"/>
      <c r="W546" s="130"/>
      <c r="X546" s="130"/>
      <c r="Y546" s="130"/>
      <c r="Z546" s="130"/>
    </row>
    <row r="547" spans="2:27" ht="15.75" thickBot="1">
      <c r="B547" s="246"/>
      <c r="C547" s="1003" t="s">
        <v>475</v>
      </c>
      <c r="D547" s="1050"/>
      <c r="E547" s="1027">
        <f t="shared" ref="E547:P547" si="112">(E545*100/E673)-45</f>
        <v>0.98831168831168981</v>
      </c>
      <c r="F547" s="1028">
        <f t="shared" si="112"/>
        <v>-0.93291139240506737</v>
      </c>
      <c r="G547" s="1028">
        <f t="shared" si="112"/>
        <v>-0.17134328358209672</v>
      </c>
      <c r="H547" s="1028">
        <f t="shared" si="112"/>
        <v>-7.0851063829785232E-2</v>
      </c>
      <c r="I547" s="1028">
        <f t="shared" si="112"/>
        <v>-3.470000000000006</v>
      </c>
      <c r="J547" s="1028">
        <f t="shared" si="112"/>
        <v>1.5833333333333428</v>
      </c>
      <c r="K547" s="1028">
        <f t="shared" si="112"/>
        <v>-10.142857142857146</v>
      </c>
      <c r="L547" s="1028">
        <f t="shared" si="112"/>
        <v>-19.234571428571428</v>
      </c>
      <c r="M547" s="1028">
        <f t="shared" si="112"/>
        <v>-15.029636363636367</v>
      </c>
      <c r="N547" s="1028">
        <f t="shared" si="112"/>
        <v>3.3027545454545475</v>
      </c>
      <c r="O547" s="1028">
        <f t="shared" si="112"/>
        <v>-0.1724399999999946</v>
      </c>
      <c r="P547" s="1041">
        <f t="shared" si="112"/>
        <v>10.899999999999999</v>
      </c>
      <c r="Q547" s="315"/>
      <c r="R547" s="11"/>
      <c r="S547" s="130"/>
      <c r="T547" s="115"/>
      <c r="U547" s="130"/>
      <c r="V547" s="130"/>
      <c r="W547" s="130"/>
      <c r="X547" s="130"/>
      <c r="Y547" s="130"/>
      <c r="Z547" s="130"/>
    </row>
    <row r="548" spans="2:27" ht="15.75" thickBot="1">
      <c r="K548" s="317"/>
      <c r="P548"/>
      <c r="Q548" s="315"/>
      <c r="R548" s="11"/>
      <c r="S548" s="405"/>
      <c r="T548" s="396"/>
      <c r="U548" s="109"/>
      <c r="V548" s="398"/>
      <c r="W548" s="398"/>
      <c r="X548" s="398"/>
      <c r="Y548" s="398"/>
      <c r="Z548" s="225"/>
    </row>
    <row r="549" spans="2:27">
      <c r="B549" s="1006" t="s">
        <v>351</v>
      </c>
      <c r="C549" s="43"/>
      <c r="D549" s="44"/>
      <c r="E549" s="164">
        <f t="shared" ref="E549:P549" si="113">E517+E529+E536</f>
        <v>51.207999999999998</v>
      </c>
      <c r="F549" s="954">
        <f t="shared" si="113"/>
        <v>53.582000000000001</v>
      </c>
      <c r="G549" s="954">
        <f t="shared" si="113"/>
        <v>241.24900000000002</v>
      </c>
      <c r="H549" s="954">
        <f t="shared" si="113"/>
        <v>1644.0680000000002</v>
      </c>
      <c r="I549" s="954">
        <f t="shared" si="113"/>
        <v>40.217999999999996</v>
      </c>
      <c r="J549" s="954">
        <f t="shared" si="113"/>
        <v>0.79910000000000003</v>
      </c>
      <c r="K549" s="954">
        <f t="shared" si="113"/>
        <v>0.78709999999999991</v>
      </c>
      <c r="L549" s="954">
        <f t="shared" si="113"/>
        <v>230.66899999999998</v>
      </c>
      <c r="M549" s="2013">
        <f t="shared" si="113"/>
        <v>651.87000000000012</v>
      </c>
      <c r="N549" s="2209">
        <f t="shared" si="113"/>
        <v>642.80340000000001</v>
      </c>
      <c r="O549" s="2013">
        <f t="shared" si="113"/>
        <v>145.06049999999999</v>
      </c>
      <c r="P549" s="1046">
        <f t="shared" si="113"/>
        <v>8.1547999999999998</v>
      </c>
      <c r="Q549" s="315"/>
      <c r="R549" s="11"/>
      <c r="S549" s="130"/>
      <c r="T549" s="399"/>
      <c r="U549" s="1906"/>
      <c r="V549" s="855"/>
      <c r="W549" s="855"/>
      <c r="X549" s="855"/>
      <c r="Y549" s="855"/>
      <c r="Z549" s="1911"/>
    </row>
    <row r="550" spans="2:27">
      <c r="B550" s="1007"/>
      <c r="C550" s="1008" t="s">
        <v>11</v>
      </c>
      <c r="D550" s="1588">
        <v>0.7</v>
      </c>
      <c r="E550" s="1145">
        <v>53.9</v>
      </c>
      <c r="F550" s="1143">
        <v>55.3</v>
      </c>
      <c r="G550" s="1144">
        <v>234.5</v>
      </c>
      <c r="H550" s="1144">
        <v>1645</v>
      </c>
      <c r="I550" s="1140">
        <v>42</v>
      </c>
      <c r="J550" s="836">
        <v>0.84</v>
      </c>
      <c r="K550" s="837">
        <v>0.98</v>
      </c>
      <c r="L550" s="943">
        <v>490</v>
      </c>
      <c r="M550" s="1049">
        <v>770</v>
      </c>
      <c r="N550" s="1139">
        <v>770</v>
      </c>
      <c r="O550" s="1139">
        <v>175</v>
      </c>
      <c r="P550" s="1142">
        <v>8.4</v>
      </c>
      <c r="Q550" s="315"/>
      <c r="R550" s="11"/>
      <c r="S550" s="130"/>
      <c r="T550" s="225"/>
      <c r="U550" s="125"/>
      <c r="V550" s="367"/>
      <c r="W550" s="367"/>
      <c r="X550" s="367"/>
      <c r="Y550" s="367"/>
      <c r="Z550" s="130"/>
    </row>
    <row r="551" spans="2:27" ht="15.75" thickBot="1">
      <c r="B551" s="246"/>
      <c r="C551" s="1003" t="s">
        <v>475</v>
      </c>
      <c r="D551" s="1050"/>
      <c r="E551" s="1027">
        <f t="shared" ref="E551:P551" si="114">(E549*100/E673)-70</f>
        <v>-3.4961038961038895</v>
      </c>
      <c r="F551" s="1028">
        <f t="shared" si="114"/>
        <v>-2.1746835443038037</v>
      </c>
      <c r="G551" s="1028">
        <f t="shared" si="114"/>
        <v>2.0146268656716444</v>
      </c>
      <c r="H551" s="1028">
        <f t="shared" si="114"/>
        <v>-3.965957446807522E-2</v>
      </c>
      <c r="I551" s="1028">
        <f t="shared" si="114"/>
        <v>-2.9699999999999989</v>
      </c>
      <c r="J551" s="1028">
        <f t="shared" si="114"/>
        <v>-3.4083333333333314</v>
      </c>
      <c r="K551" s="1028">
        <f t="shared" si="114"/>
        <v>-13.778571428571432</v>
      </c>
      <c r="L551" s="1028">
        <f t="shared" si="114"/>
        <v>-37.047285714285721</v>
      </c>
      <c r="M551" s="1028">
        <f t="shared" si="114"/>
        <v>-10.739090909090898</v>
      </c>
      <c r="N551" s="1028">
        <f t="shared" si="114"/>
        <v>-11.563327272727271</v>
      </c>
      <c r="O551" s="1028">
        <f t="shared" si="114"/>
        <v>-11.9758</v>
      </c>
      <c r="P551" s="1041">
        <f t="shared" si="114"/>
        <v>-2.0433333333333366</v>
      </c>
      <c r="Q551" s="315"/>
      <c r="R551" s="11"/>
      <c r="S551" s="125"/>
      <c r="T551" s="187"/>
      <c r="U551" s="115"/>
      <c r="V551" s="125"/>
      <c r="W551" s="125"/>
      <c r="X551" s="125"/>
      <c r="Y551" s="190"/>
      <c r="Z551" s="125"/>
    </row>
    <row r="552" spans="2:27">
      <c r="E552" s="521"/>
      <c r="F552" s="521"/>
      <c r="G552" s="521"/>
      <c r="P552"/>
      <c r="Q552" s="315"/>
      <c r="R552" s="11"/>
      <c r="S552" s="130"/>
      <c r="T552" s="115"/>
      <c r="U552" s="144"/>
      <c r="V552" s="130"/>
      <c r="W552" s="130"/>
      <c r="X552" s="130"/>
      <c r="Y552" s="130"/>
      <c r="Z552" s="130"/>
    </row>
    <row r="553" spans="2:27">
      <c r="Q553" s="315"/>
      <c r="R553" s="11"/>
      <c r="S553" s="115"/>
      <c r="T553" s="115"/>
      <c r="U553" s="115"/>
      <c r="V553" s="115"/>
      <c r="W553" s="130"/>
      <c r="X553" s="130"/>
      <c r="Y553" s="130"/>
      <c r="Z553" s="115"/>
    </row>
    <row r="554" spans="2:27">
      <c r="Q554" s="315"/>
      <c r="R554" s="11"/>
      <c r="S554" s="135"/>
      <c r="T554" s="193"/>
      <c r="U554" s="130"/>
      <c r="V554" s="115"/>
      <c r="W554" s="115"/>
      <c r="X554" s="193"/>
      <c r="Y554" s="193"/>
      <c r="Z554" s="135"/>
    </row>
    <row r="555" spans="2:27" ht="15.75">
      <c r="C555" s="899"/>
      <c r="D555" s="12" t="s">
        <v>213</v>
      </c>
      <c r="E555" s="317"/>
      <c r="I555" s="1064">
        <f>I570/37*42</f>
        <v>0</v>
      </c>
      <c r="J555" s="1064">
        <f t="shared" ref="J555:P555" si="115">J570/37*42</f>
        <v>5.7891891891891888E-2</v>
      </c>
      <c r="K555" s="1064">
        <f t="shared" si="115"/>
        <v>1.9297297297297299E-2</v>
      </c>
      <c r="L555" s="1064">
        <f t="shared" si="115"/>
        <v>0</v>
      </c>
      <c r="M555" s="997">
        <f t="shared" si="115"/>
        <v>9.5351351351351354</v>
      </c>
      <c r="N555" s="1065">
        <f t="shared" si="115"/>
        <v>30.875675675675673</v>
      </c>
      <c r="O555" s="997">
        <f t="shared" si="115"/>
        <v>6.6972972972972977</v>
      </c>
      <c r="P555" s="1064">
        <f t="shared" si="115"/>
        <v>5.108108108108108E-2</v>
      </c>
      <c r="Q555" s="1065"/>
      <c r="R555" s="11"/>
      <c r="S555" s="635"/>
      <c r="T555" s="135"/>
      <c r="U555" s="115"/>
      <c r="V555" s="196"/>
      <c r="W555" s="115"/>
      <c r="X555" s="170"/>
      <c r="Y555" s="135"/>
      <c r="Z555" s="135"/>
    </row>
    <row r="556" spans="2:27" ht="14.25" customHeight="1">
      <c r="C556" s="13" t="s">
        <v>828</v>
      </c>
      <c r="D556" s="159"/>
      <c r="E556" s="2"/>
      <c r="F556"/>
      <c r="I556"/>
      <c r="J556"/>
      <c r="K556" s="26"/>
      <c r="L556" s="26"/>
      <c r="M556"/>
      <c r="N556"/>
      <c r="O556"/>
      <c r="P556"/>
      <c r="Q556" s="115"/>
      <c r="R556" s="11"/>
      <c r="S556" s="130"/>
      <c r="T556" s="130"/>
      <c r="U556" s="2538"/>
      <c r="V556" s="130"/>
      <c r="W556" s="130"/>
      <c r="X556" s="130"/>
      <c r="Y556" s="130"/>
      <c r="Z556" s="130"/>
    </row>
    <row r="557" spans="2:27">
      <c r="C557" s="25" t="s">
        <v>361</v>
      </c>
      <c r="I557" s="1076" t="s">
        <v>382</v>
      </c>
      <c r="N557" s="5"/>
      <c r="R557" s="11"/>
      <c r="S557" s="726"/>
      <c r="T557" s="115"/>
      <c r="U557" s="725"/>
      <c r="V557" s="193"/>
      <c r="W557" s="193"/>
      <c r="X557" s="193"/>
      <c r="Y557" s="725"/>
      <c r="Z557" s="725"/>
    </row>
    <row r="558" spans="2:27">
      <c r="C558" s="899" t="s">
        <v>829</v>
      </c>
      <c r="R558" s="11"/>
      <c r="S558" s="301"/>
      <c r="T558" s="219"/>
      <c r="U558" s="191"/>
      <c r="V558" s="727"/>
      <c r="W558" s="727"/>
      <c r="X558" s="727"/>
      <c r="Y558" s="191"/>
      <c r="Z558" s="728"/>
    </row>
    <row r="559" spans="2:27" ht="18.75" customHeight="1" thickBot="1">
      <c r="B559" s="28" t="s">
        <v>355</v>
      </c>
      <c r="C559" s="26"/>
      <c r="D559"/>
      <c r="F559" s="32" t="s">
        <v>842</v>
      </c>
      <c r="I559" s="29" t="s">
        <v>0</v>
      </c>
      <c r="J559"/>
      <c r="K559" s="86" t="s">
        <v>473</v>
      </c>
      <c r="L559" s="26"/>
      <c r="M559" s="26"/>
      <c r="N559" s="33"/>
      <c r="P559" s="128"/>
      <c r="R559" s="11"/>
      <c r="S559" s="301"/>
      <c r="T559" s="211"/>
      <c r="U559" s="219"/>
      <c r="V559" s="729"/>
      <c r="W559" s="729"/>
      <c r="X559" s="729"/>
      <c r="Y559" s="219"/>
      <c r="Z559" s="301"/>
    </row>
    <row r="560" spans="2:27" ht="15.75" thickBot="1">
      <c r="B560" s="1121" t="s">
        <v>357</v>
      </c>
      <c r="C560" s="1170" t="s">
        <v>845</v>
      </c>
      <c r="D560" s="1118" t="s">
        <v>181</v>
      </c>
      <c r="E560" s="1126" t="s">
        <v>182</v>
      </c>
      <c r="F560" s="373"/>
      <c r="G560" s="373"/>
      <c r="H560" s="40"/>
      <c r="I560" s="682" t="s">
        <v>333</v>
      </c>
      <c r="J560" s="40"/>
      <c r="K560" s="910"/>
      <c r="L560" s="529"/>
      <c r="M560" s="1128" t="s">
        <v>377</v>
      </c>
      <c r="N560" s="40"/>
      <c r="O560" s="40"/>
      <c r="P560" s="75"/>
      <c r="Q560" s="993" t="s">
        <v>367</v>
      </c>
      <c r="R560" s="11"/>
      <c r="S560" s="730"/>
      <c r="T560" s="187"/>
      <c r="U560" s="107"/>
      <c r="V560" s="125"/>
      <c r="W560" s="125"/>
      <c r="X560" s="125"/>
      <c r="Y560" s="717"/>
      <c r="Z560" s="647"/>
      <c r="AA560" s="115"/>
    </row>
    <row r="561" spans="2:31" ht="15.75" thickBot="1">
      <c r="B561" s="1122" t="s">
        <v>335</v>
      </c>
      <c r="C561" s="451"/>
      <c r="D561" s="1123" t="s">
        <v>188</v>
      </c>
      <c r="E561" s="744"/>
      <c r="F561" s="1125"/>
      <c r="G561" s="2029" t="s">
        <v>848</v>
      </c>
      <c r="H561" s="1900" t="s">
        <v>703</v>
      </c>
      <c r="I561" s="1129"/>
      <c r="J561" s="1129"/>
      <c r="K561" s="1129"/>
      <c r="L561" s="1131"/>
      <c r="M561" s="1132" t="s">
        <v>376</v>
      </c>
      <c r="N561" s="1129"/>
      <c r="O561" s="1129"/>
      <c r="P561" s="1131"/>
      <c r="Q561" s="1090" t="s">
        <v>364</v>
      </c>
      <c r="R561" s="11"/>
      <c r="S561" s="660"/>
      <c r="T561" s="110"/>
      <c r="U561" s="107"/>
      <c r="V561" s="125"/>
      <c r="W561" s="125"/>
      <c r="X561" s="125"/>
      <c r="Y561" s="190"/>
      <c r="Z561" s="647"/>
      <c r="AA561" s="115"/>
    </row>
    <row r="562" spans="2:31">
      <c r="B562" s="1122" t="s">
        <v>344</v>
      </c>
      <c r="C562" s="451" t="s">
        <v>187</v>
      </c>
      <c r="D562" s="849"/>
      <c r="E562" s="1123" t="s">
        <v>189</v>
      </c>
      <c r="F562" s="1119" t="s">
        <v>56</v>
      </c>
      <c r="G562" s="2029" t="s">
        <v>849</v>
      </c>
      <c r="H562" s="1902" t="s">
        <v>192</v>
      </c>
      <c r="I562" s="744"/>
      <c r="J562" s="1928"/>
      <c r="K562" s="40"/>
      <c r="L562" s="1928"/>
      <c r="M562" s="1929" t="s">
        <v>345</v>
      </c>
      <c r="N562" s="1930" t="s">
        <v>346</v>
      </c>
      <c r="O562" s="1931" t="s">
        <v>347</v>
      </c>
      <c r="P562" s="1932" t="s">
        <v>348</v>
      </c>
      <c r="Q562" s="1089" t="s">
        <v>319</v>
      </c>
      <c r="R562" s="11"/>
      <c r="S562" s="646"/>
      <c r="T562" s="768"/>
      <c r="U562" s="107"/>
      <c r="V562" s="189"/>
      <c r="W562" s="393"/>
      <c r="X562" s="189"/>
      <c r="Y562" s="190"/>
      <c r="Z562" s="647"/>
      <c r="AA562" s="115"/>
    </row>
    <row r="563" spans="2:31" ht="15.75" thickBot="1">
      <c r="B563" s="64"/>
      <c r="C563" s="900"/>
      <c r="D563" s="489"/>
      <c r="E563" s="1124" t="s">
        <v>6</v>
      </c>
      <c r="F563" s="459" t="s">
        <v>7</v>
      </c>
      <c r="G563" s="1749" t="s">
        <v>8</v>
      </c>
      <c r="H563" s="1901" t="s">
        <v>466</v>
      </c>
      <c r="I563" s="1933" t="s">
        <v>336</v>
      </c>
      <c r="J563" s="1934" t="s">
        <v>337</v>
      </c>
      <c r="K563" s="1935" t="s">
        <v>338</v>
      </c>
      <c r="L563" s="1934" t="s">
        <v>339</v>
      </c>
      <c r="M563" s="1936" t="s">
        <v>340</v>
      </c>
      <c r="N563" s="1934" t="s">
        <v>341</v>
      </c>
      <c r="O563" s="1935" t="s">
        <v>342</v>
      </c>
      <c r="P563" s="1937" t="s">
        <v>343</v>
      </c>
      <c r="Q563" s="900"/>
      <c r="R563" s="11"/>
      <c r="S563" s="730"/>
      <c r="T563" s="120"/>
      <c r="U563" s="130"/>
      <c r="V563" s="189"/>
      <c r="W563" s="189"/>
      <c r="X563" s="189"/>
      <c r="Y563" s="190"/>
      <c r="Z563" s="130"/>
      <c r="AA563" s="115"/>
      <c r="AB563" s="115"/>
    </row>
    <row r="564" spans="2:31">
      <c r="B564" s="91"/>
      <c r="C564" s="1941" t="s">
        <v>158</v>
      </c>
      <c r="D564" s="1640"/>
      <c r="E564" s="915"/>
      <c r="F564" s="466"/>
      <c r="G564" s="466"/>
      <c r="H564" s="946"/>
      <c r="I564" s="939"/>
      <c r="J564" s="939"/>
      <c r="K564" s="941"/>
      <c r="L564" s="939"/>
      <c r="M564" s="939"/>
      <c r="N564" s="939"/>
      <c r="O564" s="939"/>
      <c r="P564" s="1092"/>
      <c r="Q564" s="1096"/>
      <c r="R564" s="11"/>
      <c r="S564" s="2547"/>
      <c r="T564" s="122"/>
      <c r="U564" s="107"/>
      <c r="V564" s="367"/>
      <c r="W564" s="367"/>
      <c r="X564" s="367"/>
      <c r="Y564" s="190"/>
      <c r="Z564" s="647"/>
      <c r="AA564" s="115"/>
      <c r="AB564" s="115"/>
    </row>
    <row r="565" spans="2:31">
      <c r="B565" s="1530" t="s">
        <v>463</v>
      </c>
      <c r="C565" s="249" t="s">
        <v>511</v>
      </c>
      <c r="D565" s="269">
        <v>60</v>
      </c>
      <c r="E565" s="232">
        <v>1.1399999999999999</v>
      </c>
      <c r="F565" s="350">
        <v>5.34</v>
      </c>
      <c r="G565" s="350">
        <v>4.62</v>
      </c>
      <c r="H565" s="935">
        <v>70.8</v>
      </c>
      <c r="I565" s="347">
        <v>4.2</v>
      </c>
      <c r="J565" s="347">
        <v>1.2E-2</v>
      </c>
      <c r="K565" s="345">
        <v>2.3E-2</v>
      </c>
      <c r="L565" s="947">
        <v>0</v>
      </c>
      <c r="M565" s="347">
        <v>24.6</v>
      </c>
      <c r="N565" s="347">
        <v>22.2</v>
      </c>
      <c r="O565" s="347">
        <v>9</v>
      </c>
      <c r="P565" s="1079">
        <v>0.4</v>
      </c>
      <c r="Q565" s="888"/>
      <c r="R565" s="11"/>
      <c r="S565" s="2548"/>
      <c r="T565" s="110"/>
      <c r="U565" s="105"/>
      <c r="V565" s="125"/>
      <c r="W565" s="125"/>
      <c r="X565" s="125"/>
      <c r="Y565" s="190"/>
      <c r="Z565" s="647"/>
      <c r="AA565" s="115"/>
      <c r="AB565" s="115"/>
    </row>
    <row r="566" spans="2:31">
      <c r="B566" s="2016" t="s">
        <v>865</v>
      </c>
      <c r="C566" s="442" t="s">
        <v>864</v>
      </c>
      <c r="D566" s="271" t="s">
        <v>1034</v>
      </c>
      <c r="E566" s="346">
        <v>4.07</v>
      </c>
      <c r="F566" s="345">
        <v>3.6030000000000002</v>
      </c>
      <c r="G566" s="346">
        <v>21.67</v>
      </c>
      <c r="H566" s="938">
        <v>144.70599999999999</v>
      </c>
      <c r="I566" s="1921">
        <v>0</v>
      </c>
      <c r="J566" s="362">
        <v>4.3999999999999997E-2</v>
      </c>
      <c r="K566" s="411">
        <v>0.02</v>
      </c>
      <c r="L566" s="947">
        <v>13.529</v>
      </c>
      <c r="M566" s="346">
        <v>8.4629999999999992</v>
      </c>
      <c r="N566" s="347">
        <v>30.222000000000001</v>
      </c>
      <c r="O566" s="411">
        <v>5.2939999999999996</v>
      </c>
      <c r="P566" s="1079">
        <v>0.5</v>
      </c>
      <c r="Q566" s="888"/>
      <c r="R566" s="11"/>
      <c r="S566" s="646"/>
      <c r="T566" s="135"/>
      <c r="U566" s="107"/>
      <c r="V566" s="125"/>
      <c r="W566" s="125"/>
      <c r="X566" s="125"/>
      <c r="Y566" s="190"/>
      <c r="Z566" s="647"/>
      <c r="AA566" s="115"/>
      <c r="AB566" s="167"/>
      <c r="AC566" s="167"/>
      <c r="AD566" s="167"/>
      <c r="AE566" s="11"/>
    </row>
    <row r="567" spans="2:31">
      <c r="B567" s="1952" t="s">
        <v>507</v>
      </c>
      <c r="C567" s="1946" t="s">
        <v>863</v>
      </c>
      <c r="D567" s="834"/>
      <c r="E567" s="319">
        <v>0.56000000000000005</v>
      </c>
      <c r="F567" s="950">
        <v>1.0509999999999999</v>
      </c>
      <c r="G567" s="319">
        <v>2.75</v>
      </c>
      <c r="H567" s="1067">
        <v>22.72</v>
      </c>
      <c r="I567" s="2289">
        <v>0.875</v>
      </c>
      <c r="J567" s="975">
        <v>0.02</v>
      </c>
      <c r="K567" s="1032">
        <v>2.5000000000000001E-2</v>
      </c>
      <c r="L567" s="973">
        <v>9.5500000000000007</v>
      </c>
      <c r="M567" s="972">
        <v>10.82</v>
      </c>
      <c r="N567" s="950">
        <v>20.43</v>
      </c>
      <c r="O567" s="972">
        <v>1.45</v>
      </c>
      <c r="P567" s="1094">
        <v>0.27</v>
      </c>
      <c r="Q567" s="1616"/>
      <c r="R567" s="11"/>
      <c r="AA567" s="115"/>
      <c r="AB567" s="115"/>
    </row>
    <row r="568" spans="2:31" ht="15.75">
      <c r="B568" s="2023" t="s">
        <v>607</v>
      </c>
      <c r="C568" s="260" t="s">
        <v>477</v>
      </c>
      <c r="D568" s="269">
        <v>100</v>
      </c>
      <c r="E568" s="1833">
        <v>10.57</v>
      </c>
      <c r="F568" s="359">
        <v>11.323</v>
      </c>
      <c r="G568" s="359">
        <v>14.843</v>
      </c>
      <c r="H568" s="935">
        <v>178.10499999999999</v>
      </c>
      <c r="I568" s="2292">
        <v>5.61</v>
      </c>
      <c r="J568" s="2293">
        <v>0.1</v>
      </c>
      <c r="K568" s="2293">
        <v>4.4999999999999998E-2</v>
      </c>
      <c r="L568" s="2280">
        <v>119</v>
      </c>
      <c r="M568" s="2343">
        <v>45.16</v>
      </c>
      <c r="N568" s="2294">
        <v>79.099999999999994</v>
      </c>
      <c r="O568" s="2293">
        <v>4.58</v>
      </c>
      <c r="P568" s="2295">
        <v>0.2</v>
      </c>
      <c r="Q568" s="1616"/>
      <c r="R568" s="1069"/>
      <c r="AA568" s="115"/>
      <c r="AB568" s="115"/>
    </row>
    <row r="569" spans="2:31">
      <c r="B569" s="1950" t="s">
        <v>524</v>
      </c>
      <c r="C569" s="249" t="s">
        <v>525</v>
      </c>
      <c r="D569" s="392">
        <v>200</v>
      </c>
      <c r="E569" s="232">
        <v>0.4</v>
      </c>
      <c r="F569" s="350">
        <v>0</v>
      </c>
      <c r="G569" s="350">
        <v>6.75</v>
      </c>
      <c r="H569" s="1067">
        <v>28.6</v>
      </c>
      <c r="I569" s="350">
        <v>1.1599999999999999</v>
      </c>
      <c r="J569" s="350">
        <v>0</v>
      </c>
      <c r="K569" s="350">
        <v>0.01</v>
      </c>
      <c r="L569" s="925">
        <v>0.38</v>
      </c>
      <c r="M569" s="250">
        <v>6.9</v>
      </c>
      <c r="N569" s="250">
        <v>8.5</v>
      </c>
      <c r="O569" s="250">
        <v>4.5999999999999996</v>
      </c>
      <c r="P569" s="1078">
        <v>0.77</v>
      </c>
      <c r="Q569" s="552"/>
      <c r="R569" s="115"/>
      <c r="S569" s="130"/>
      <c r="T569" s="399"/>
      <c r="U569" s="1906"/>
      <c r="V569" s="855"/>
      <c r="W569" s="855"/>
      <c r="X569" s="855"/>
      <c r="Y569" s="855"/>
      <c r="Z569" s="1911"/>
      <c r="AA569" s="115"/>
      <c r="AB569" s="115"/>
    </row>
    <row r="570" spans="2:31">
      <c r="B570" s="1105" t="s">
        <v>9</v>
      </c>
      <c r="C570" s="247" t="s">
        <v>10</v>
      </c>
      <c r="D570" s="269">
        <v>42</v>
      </c>
      <c r="E570" s="232">
        <v>1.61</v>
      </c>
      <c r="F570" s="350">
        <v>0.56999999999999995</v>
      </c>
      <c r="G570" s="350">
        <v>22.76</v>
      </c>
      <c r="H570" s="925">
        <v>102.72</v>
      </c>
      <c r="I570" s="250">
        <v>0</v>
      </c>
      <c r="J570" s="1063">
        <v>5.0999999999999997E-2</v>
      </c>
      <c r="K570" s="763">
        <v>1.7000000000000001E-2</v>
      </c>
      <c r="L570" s="925">
        <v>0</v>
      </c>
      <c r="M570" s="250">
        <v>8.4</v>
      </c>
      <c r="N570" s="250">
        <v>27.2</v>
      </c>
      <c r="O570" s="250">
        <v>5.9</v>
      </c>
      <c r="P570" s="2274">
        <v>4.4999999999999998E-2</v>
      </c>
      <c r="Q570" s="552"/>
      <c r="R570" s="133"/>
      <c r="S570" s="130"/>
      <c r="T570" s="225"/>
      <c r="U570" s="125"/>
      <c r="V570" s="367"/>
      <c r="W570" s="367"/>
      <c r="X570" s="367"/>
      <c r="Y570" s="367"/>
      <c r="Z570" s="130"/>
      <c r="AA570" s="115"/>
      <c r="AB570" s="115"/>
    </row>
    <row r="571" spans="2:31" ht="15.75" thickBot="1">
      <c r="B571" s="1109" t="s">
        <v>9</v>
      </c>
      <c r="C571" s="2012" t="s">
        <v>426</v>
      </c>
      <c r="D571" s="1956">
        <v>20</v>
      </c>
      <c r="E571" s="360">
        <v>1.1299999999999999</v>
      </c>
      <c r="F571" s="362">
        <v>0.3</v>
      </c>
      <c r="G571" s="362">
        <v>8.3729999999999993</v>
      </c>
      <c r="H571" s="925">
        <v>40.712000000000003</v>
      </c>
      <c r="I571" s="361">
        <v>0</v>
      </c>
      <c r="J571" s="361">
        <v>0.05</v>
      </c>
      <c r="K571" s="361">
        <v>0.05</v>
      </c>
      <c r="L571" s="1016">
        <v>0</v>
      </c>
      <c r="M571" s="2260">
        <v>6.6</v>
      </c>
      <c r="N571" s="1042">
        <v>46.8</v>
      </c>
      <c r="O571" s="361">
        <v>1.32</v>
      </c>
      <c r="P571" s="1922">
        <v>8.8000000000000005E-3</v>
      </c>
      <c r="Q571" s="551"/>
      <c r="R571" s="115"/>
      <c r="S571" s="130"/>
      <c r="T571" s="187"/>
      <c r="U571" s="115"/>
      <c r="V571" s="130"/>
      <c r="W571" s="130"/>
      <c r="X571" s="130"/>
      <c r="Y571" s="130"/>
      <c r="Z571" s="130"/>
      <c r="AA571" s="115"/>
      <c r="AB571" s="115"/>
    </row>
    <row r="572" spans="2:31">
      <c r="B572" s="485" t="s">
        <v>211</v>
      </c>
      <c r="D572" s="1854">
        <f>D565+D568+D569+D570+D571+110+40</f>
        <v>572</v>
      </c>
      <c r="E572" s="486">
        <f>SUM(E565:E571)</f>
        <v>19.479999999999997</v>
      </c>
      <c r="F572" s="487">
        <f>SUM(F565:F571)</f>
        <v>22.187000000000001</v>
      </c>
      <c r="G572" s="488">
        <f>SUM(G565:G571)</f>
        <v>81.766000000000005</v>
      </c>
      <c r="H572" s="702">
        <f>SUM(H565:H571)</f>
        <v>588.36299999999994</v>
      </c>
      <c r="I572" s="252">
        <f>SUM(I565:I571)</f>
        <v>11.845000000000001</v>
      </c>
      <c r="J572" s="927">
        <f t="shared" ref="J572:O572" si="116">SUM(J565:J571)</f>
        <v>0.27699999999999997</v>
      </c>
      <c r="K572" s="487">
        <f t="shared" si="116"/>
        <v>0.19</v>
      </c>
      <c r="L572" s="1025">
        <f t="shared" si="116"/>
        <v>142.459</v>
      </c>
      <c r="M572" s="1025">
        <f t="shared" si="116"/>
        <v>110.94300000000001</v>
      </c>
      <c r="N572" s="1025">
        <f>SUM(N565:N571)</f>
        <v>234.452</v>
      </c>
      <c r="O572" s="927">
        <f t="shared" si="116"/>
        <v>32.143999999999998</v>
      </c>
      <c r="P572" s="1020">
        <f>SUM(P565:P571)</f>
        <v>2.1937999999999995</v>
      </c>
      <c r="Q572" s="1101"/>
      <c r="R572" s="859"/>
      <c r="S572" s="730"/>
      <c r="T572" s="110"/>
      <c r="U572" s="107"/>
      <c r="V572" s="125"/>
      <c r="W572" s="125"/>
      <c r="X572" s="125"/>
      <c r="Y572" s="190"/>
      <c r="Z572" s="647"/>
      <c r="AA572" s="115"/>
      <c r="AB572" s="115"/>
    </row>
    <row r="573" spans="2:31">
      <c r="B573" s="1007"/>
      <c r="C573" s="1008" t="s">
        <v>11</v>
      </c>
      <c r="D573" s="1588">
        <v>0.25</v>
      </c>
      <c r="E573" s="2001">
        <v>19.25</v>
      </c>
      <c r="F573" s="2002">
        <v>19.75</v>
      </c>
      <c r="G573" s="2003">
        <v>83.75</v>
      </c>
      <c r="H573" s="2004">
        <v>587.5</v>
      </c>
      <c r="I573" s="2002">
        <v>15</v>
      </c>
      <c r="J573" s="2002">
        <v>0.3</v>
      </c>
      <c r="K573" s="2003">
        <v>0.35</v>
      </c>
      <c r="L573" s="1139">
        <v>175</v>
      </c>
      <c r="M573" s="1915">
        <v>275</v>
      </c>
      <c r="N573" s="1139">
        <v>275</v>
      </c>
      <c r="O573" s="1139">
        <v>62.5</v>
      </c>
      <c r="P573" s="2005">
        <v>3</v>
      </c>
      <c r="Q573" s="1101"/>
      <c r="R573" s="859"/>
      <c r="S573" s="730"/>
      <c r="T573" s="135"/>
      <c r="U573" s="107"/>
      <c r="V573" s="125"/>
      <c r="W573" s="125"/>
      <c r="X573" s="125"/>
      <c r="Y573" s="717"/>
      <c r="Z573" s="647"/>
      <c r="AA573" s="115"/>
      <c r="AB573" s="115"/>
    </row>
    <row r="574" spans="2:31" ht="15.75" thickBot="1">
      <c r="B574" s="246"/>
      <c r="C574" s="1003" t="s">
        <v>475</v>
      </c>
      <c r="D574" s="1050"/>
      <c r="E574" s="1027">
        <f t="shared" ref="E574:P574" si="117">(E572*100/E673)-25</f>
        <v>0.29870129870129603</v>
      </c>
      <c r="F574" s="1028">
        <f t="shared" si="117"/>
        <v>3.0848101265822834</v>
      </c>
      <c r="G574" s="1028">
        <f t="shared" si="117"/>
        <v>-0.59223880597014755</v>
      </c>
      <c r="H574" s="1028">
        <f t="shared" si="117"/>
        <v>3.6723404255315728E-2</v>
      </c>
      <c r="I574" s="1028">
        <f t="shared" si="117"/>
        <v>-5.2583333333333329</v>
      </c>
      <c r="J574" s="1028">
        <f t="shared" si="117"/>
        <v>-1.9166666666666679</v>
      </c>
      <c r="K574" s="1028">
        <f t="shared" si="117"/>
        <v>-11.428571428571427</v>
      </c>
      <c r="L574" s="1028">
        <f t="shared" si="117"/>
        <v>-4.6487142857142878</v>
      </c>
      <c r="M574" s="1028">
        <f t="shared" si="117"/>
        <v>-14.914272727272726</v>
      </c>
      <c r="N574" s="1028">
        <f t="shared" si="117"/>
        <v>-3.6861818181818187</v>
      </c>
      <c r="O574" s="1028">
        <f t="shared" si="117"/>
        <v>-12.142400000000002</v>
      </c>
      <c r="P574" s="1041">
        <f t="shared" si="117"/>
        <v>-6.7183333333333373</v>
      </c>
      <c r="Q574" s="80"/>
      <c r="R574" s="124"/>
      <c r="S574" s="646"/>
      <c r="T574" s="110"/>
      <c r="U574" s="107"/>
      <c r="V574" s="162"/>
      <c r="W574" s="162"/>
      <c r="X574" s="162"/>
      <c r="Y574" s="190"/>
      <c r="Z574" s="1117"/>
      <c r="AA574" s="115"/>
      <c r="AB574" s="115"/>
    </row>
    <row r="575" spans="2:31">
      <c r="B575" s="91"/>
      <c r="C575" s="1941" t="s">
        <v>123</v>
      </c>
      <c r="D575" s="61"/>
      <c r="E575" s="1571"/>
      <c r="F575" s="1572"/>
      <c r="G575" s="1572"/>
      <c r="H575" s="1573"/>
      <c r="I575" s="1574"/>
      <c r="J575" s="1573"/>
      <c r="K575" s="1574"/>
      <c r="L575" s="1574"/>
      <c r="M575" s="1573"/>
      <c r="N575" s="1574"/>
      <c r="O575" s="1574"/>
      <c r="P575" s="1572"/>
      <c r="Q575" s="1096"/>
      <c r="R575" s="11"/>
      <c r="S575" s="646"/>
      <c r="T575" s="572"/>
      <c r="U575" s="105"/>
      <c r="V575" s="367"/>
      <c r="W575" s="367"/>
      <c r="X575" s="367"/>
      <c r="Y575" s="190"/>
      <c r="Z575" s="1117"/>
      <c r="AA575" s="115"/>
      <c r="AB575" s="115"/>
    </row>
    <row r="576" spans="2:31">
      <c r="B576" s="2546" t="s">
        <v>1035</v>
      </c>
      <c r="C576" s="249" t="s">
        <v>929</v>
      </c>
      <c r="D576" s="269">
        <v>60</v>
      </c>
      <c r="E576" s="232">
        <v>1.2</v>
      </c>
      <c r="F576" s="350">
        <v>0.2</v>
      </c>
      <c r="G576" s="350">
        <v>6.1</v>
      </c>
      <c r="H576" s="935">
        <v>31.3</v>
      </c>
      <c r="I576" s="350">
        <v>1.1499999999999999</v>
      </c>
      <c r="J576" s="350">
        <v>0.01</v>
      </c>
      <c r="K576" s="350">
        <v>0.02</v>
      </c>
      <c r="L576" s="350">
        <v>0.72</v>
      </c>
      <c r="M576" s="350">
        <v>22</v>
      </c>
      <c r="N576" s="350">
        <v>21</v>
      </c>
      <c r="O576" s="350">
        <v>6.8</v>
      </c>
      <c r="P576" s="1920">
        <v>0.2</v>
      </c>
      <c r="Q576" s="552"/>
      <c r="R576" s="125"/>
      <c r="S576" s="2545"/>
      <c r="T576" s="110"/>
      <c r="U576" s="107"/>
      <c r="V576" s="125"/>
      <c r="W576" s="367"/>
      <c r="X576" s="367"/>
      <c r="Y576" s="190"/>
      <c r="Z576" s="647"/>
      <c r="AA576" s="115"/>
      <c r="AB576" s="115"/>
    </row>
    <row r="577" spans="2:28">
      <c r="B577" s="375" t="s">
        <v>683</v>
      </c>
      <c r="C577" s="2282" t="s">
        <v>154</v>
      </c>
      <c r="D577" s="269">
        <v>200</v>
      </c>
      <c r="E577" s="232">
        <v>1.6</v>
      </c>
      <c r="F577" s="350">
        <v>3.62</v>
      </c>
      <c r="G577" s="350">
        <v>5.0599999999999996</v>
      </c>
      <c r="H577" s="686">
        <v>59.2</v>
      </c>
      <c r="I577" s="350">
        <v>5.8</v>
      </c>
      <c r="J577" s="350">
        <v>0.06</v>
      </c>
      <c r="K577" s="350">
        <v>0.06</v>
      </c>
      <c r="L577" s="925">
        <v>0</v>
      </c>
      <c r="M577" s="250">
        <v>18.2</v>
      </c>
      <c r="N577" s="250">
        <v>36.200000000000003</v>
      </c>
      <c r="O577" s="350">
        <v>14.6</v>
      </c>
      <c r="P577" s="1078">
        <v>0.56399999999999995</v>
      </c>
      <c r="Q577" s="552"/>
      <c r="R577" s="125"/>
      <c r="S577" s="646"/>
      <c r="T577" s="110"/>
      <c r="U577" s="107"/>
      <c r="V577" s="367"/>
      <c r="W577" s="367"/>
      <c r="X577" s="125"/>
      <c r="Y577" s="190"/>
      <c r="Z577" s="647"/>
      <c r="AA577" s="115"/>
      <c r="AB577" s="115"/>
    </row>
    <row r="578" spans="2:28">
      <c r="B578" s="2212" t="s">
        <v>900</v>
      </c>
      <c r="C578" s="348" t="s">
        <v>679</v>
      </c>
      <c r="D578" s="390">
        <v>90</v>
      </c>
      <c r="E578" s="2024">
        <v>7.0650000000000004</v>
      </c>
      <c r="F578" s="1042">
        <v>8.3849999999999998</v>
      </c>
      <c r="G578" s="1042">
        <v>22.521999999999998</v>
      </c>
      <c r="H578" s="935">
        <v>173.81299999999999</v>
      </c>
      <c r="I578" s="1083">
        <v>0.20699999999999999</v>
      </c>
      <c r="J578" s="1110">
        <v>5.8000000000000003E-2</v>
      </c>
      <c r="K578" s="1110">
        <v>0.02</v>
      </c>
      <c r="L578" s="2280">
        <v>10.839499999999999</v>
      </c>
      <c r="M578" s="1111">
        <v>53.09</v>
      </c>
      <c r="N578" s="2216">
        <v>13.825799999999999</v>
      </c>
      <c r="O578" s="1111">
        <v>2.0139999999999998</v>
      </c>
      <c r="P578" s="2541">
        <v>0.7</v>
      </c>
      <c r="Q578" s="552"/>
      <c r="R578" s="128"/>
      <c r="S578" s="646"/>
      <c r="T578" s="110"/>
      <c r="U578" s="107"/>
      <c r="V578" s="367"/>
      <c r="W578" s="125"/>
      <c r="X578" s="125"/>
      <c r="Y578" s="190"/>
      <c r="Z578" s="647"/>
      <c r="AA578" s="115"/>
      <c r="AB578" s="115"/>
    </row>
    <row r="579" spans="2:28">
      <c r="B579" s="254" t="s">
        <v>669</v>
      </c>
      <c r="C579" s="2275" t="s">
        <v>670</v>
      </c>
      <c r="D579" s="392">
        <v>180</v>
      </c>
      <c r="E579" s="369">
        <v>12.42</v>
      </c>
      <c r="F579" s="359">
        <v>15.48</v>
      </c>
      <c r="G579" s="370">
        <v>12.78</v>
      </c>
      <c r="H579" s="1067">
        <v>241.2</v>
      </c>
      <c r="I579" s="1972">
        <v>8.1</v>
      </c>
      <c r="J579" s="359">
        <v>0.14399999999999999</v>
      </c>
      <c r="K579" s="370">
        <v>0.04</v>
      </c>
      <c r="L579" s="925">
        <v>223.2</v>
      </c>
      <c r="M579" s="250">
        <v>104.4</v>
      </c>
      <c r="N579" s="250">
        <v>221.4</v>
      </c>
      <c r="O579" s="250">
        <v>30.6</v>
      </c>
      <c r="P579" s="1078">
        <v>0.24299999999999999</v>
      </c>
      <c r="Q579" s="552"/>
      <c r="R579" s="134"/>
      <c r="S579" s="730"/>
      <c r="T579" s="110"/>
      <c r="U579" s="107"/>
      <c r="V579" s="125"/>
      <c r="W579" s="367"/>
      <c r="X579" s="125"/>
      <c r="Y579" s="190"/>
      <c r="Z579" s="169"/>
      <c r="AA579" s="115"/>
      <c r="AB579" s="115"/>
    </row>
    <row r="580" spans="2:28">
      <c r="B580" s="1947" t="s">
        <v>391</v>
      </c>
      <c r="C580" s="268" t="s">
        <v>161</v>
      </c>
      <c r="D580" s="271">
        <v>200</v>
      </c>
      <c r="E580" s="232">
        <v>0.5</v>
      </c>
      <c r="F580" s="359">
        <v>0</v>
      </c>
      <c r="G580" s="359">
        <v>19.8</v>
      </c>
      <c r="H580" s="935">
        <v>81</v>
      </c>
      <c r="I580" s="350">
        <v>0.02</v>
      </c>
      <c r="J580" s="350">
        <v>0</v>
      </c>
      <c r="K580" s="350">
        <v>0</v>
      </c>
      <c r="L580" s="925">
        <v>15</v>
      </c>
      <c r="M580" s="2329">
        <v>49.5</v>
      </c>
      <c r="N580" s="250">
        <v>4.3</v>
      </c>
      <c r="O580" s="350">
        <v>2.1</v>
      </c>
      <c r="P580" s="1078">
        <v>0.09</v>
      </c>
      <c r="Q580" s="552"/>
      <c r="R580" s="125"/>
      <c r="S580" s="405"/>
      <c r="T580" s="396"/>
      <c r="U580" s="228"/>
      <c r="V580" s="626"/>
      <c r="W580" s="1162"/>
      <c r="X580" s="1163"/>
      <c r="Y580" s="1164"/>
      <c r="Z580" s="225"/>
      <c r="AA580" s="115"/>
      <c r="AB580" s="115"/>
    </row>
    <row r="581" spans="2:28" ht="13.5" customHeight="1">
      <c r="B581" s="1105" t="s">
        <v>9</v>
      </c>
      <c r="C581" s="435" t="s">
        <v>10</v>
      </c>
      <c r="D581" s="355">
        <v>50</v>
      </c>
      <c r="E581" s="1904">
        <v>1.925</v>
      </c>
      <c r="F581" s="359">
        <v>0.68799999999999994</v>
      </c>
      <c r="G581" s="350">
        <v>27.1</v>
      </c>
      <c r="H581" s="925">
        <v>122.292</v>
      </c>
      <c r="I581" s="250">
        <v>0</v>
      </c>
      <c r="J581" s="1063">
        <v>0.06</v>
      </c>
      <c r="K581" s="763">
        <v>0.02</v>
      </c>
      <c r="L581" s="925">
        <v>0</v>
      </c>
      <c r="M581" s="356">
        <v>10</v>
      </c>
      <c r="N581" s="250">
        <v>32.5</v>
      </c>
      <c r="O581" s="250">
        <v>7</v>
      </c>
      <c r="P581" s="1078">
        <v>5.5E-2</v>
      </c>
      <c r="Q581" s="552"/>
      <c r="R581" s="134"/>
      <c r="S581" s="130"/>
      <c r="T581" s="399"/>
      <c r="U581" s="1906"/>
      <c r="V581" s="855"/>
      <c r="W581" s="855"/>
      <c r="X581" s="855"/>
      <c r="Y581" s="855"/>
      <c r="Z581" s="1911"/>
      <c r="AA581" s="115"/>
      <c r="AB581" s="115"/>
    </row>
    <row r="582" spans="2:28" ht="14.25" customHeight="1">
      <c r="B582" s="1947" t="s">
        <v>9</v>
      </c>
      <c r="C582" s="1591" t="s">
        <v>426</v>
      </c>
      <c r="D582" s="355">
        <v>30</v>
      </c>
      <c r="E582" s="2031">
        <v>1.6950000000000001</v>
      </c>
      <c r="F582" s="362">
        <v>0.45</v>
      </c>
      <c r="G582" s="362">
        <v>12.56</v>
      </c>
      <c r="H582" s="925">
        <v>61.07</v>
      </c>
      <c r="I582" s="250">
        <v>0</v>
      </c>
      <c r="J582" s="250">
        <v>0.08</v>
      </c>
      <c r="K582" s="250">
        <v>0.08</v>
      </c>
      <c r="L582" s="698">
        <v>0</v>
      </c>
      <c r="M582" s="356">
        <v>9.9</v>
      </c>
      <c r="N582" s="250">
        <v>70.2</v>
      </c>
      <c r="O582" s="250">
        <v>1.98</v>
      </c>
      <c r="P582" s="1078">
        <v>1.32E-2</v>
      </c>
      <c r="Q582" s="888"/>
      <c r="R582" s="124"/>
      <c r="S582" s="130"/>
      <c r="T582" s="225"/>
      <c r="U582" s="125"/>
      <c r="V582" s="367"/>
      <c r="W582" s="367"/>
      <c r="X582" s="367"/>
      <c r="Y582" s="367"/>
      <c r="Z582" s="130"/>
      <c r="AA582" s="115"/>
      <c r="AB582" s="115"/>
    </row>
    <row r="583" spans="2:28" ht="12.75" customHeight="1" thickBot="1">
      <c r="B583" s="2009" t="s">
        <v>619</v>
      </c>
      <c r="C583" s="200" t="s">
        <v>487</v>
      </c>
      <c r="D583" s="388">
        <v>120</v>
      </c>
      <c r="E583" s="507">
        <v>0.48</v>
      </c>
      <c r="F583" s="508">
        <v>0.48</v>
      </c>
      <c r="G583" s="509">
        <v>11.76</v>
      </c>
      <c r="H583" s="1710">
        <v>53.28</v>
      </c>
      <c r="I583" s="250">
        <v>12</v>
      </c>
      <c r="J583" s="250">
        <v>3.5999999999999997E-2</v>
      </c>
      <c r="K583" s="250">
        <v>2.4E-2</v>
      </c>
      <c r="L583" s="686">
        <v>0</v>
      </c>
      <c r="M583" s="250">
        <v>19.2</v>
      </c>
      <c r="N583" s="250">
        <v>13.2</v>
      </c>
      <c r="O583" s="250">
        <v>10.8</v>
      </c>
      <c r="P583" s="1078">
        <v>2.64</v>
      </c>
      <c r="Q583" s="551"/>
      <c r="R583" s="134"/>
      <c r="S583" s="130"/>
      <c r="T583" s="187"/>
      <c r="U583" s="115"/>
      <c r="V583" s="130"/>
      <c r="W583" s="130"/>
      <c r="X583" s="130"/>
      <c r="Y583" s="130"/>
      <c r="Z583" s="130"/>
      <c r="AA583" s="115"/>
      <c r="AB583" s="115"/>
    </row>
    <row r="584" spans="2:28" ht="12.75" customHeight="1">
      <c r="B584" s="1038" t="s">
        <v>197</v>
      </c>
      <c r="C584" s="723"/>
      <c r="D584" s="1876">
        <f>SUM(D576:D583)</f>
        <v>930</v>
      </c>
      <c r="E584" s="496">
        <f t="shared" ref="E584:P584" si="118">SUM(E576:E583)</f>
        <v>26.885000000000002</v>
      </c>
      <c r="F584" s="487">
        <f t="shared" si="118"/>
        <v>29.303000000000001</v>
      </c>
      <c r="G584" s="927">
        <f t="shared" si="118"/>
        <v>117.682</v>
      </c>
      <c r="H584" s="1019">
        <f t="shared" si="118"/>
        <v>823.15499999999997</v>
      </c>
      <c r="I584" s="927">
        <f t="shared" si="118"/>
        <v>27.276999999999997</v>
      </c>
      <c r="J584" s="927">
        <f t="shared" si="118"/>
        <v>0.44800000000000001</v>
      </c>
      <c r="K584" s="927">
        <f t="shared" si="118"/>
        <v>0.26400000000000001</v>
      </c>
      <c r="L584" s="927">
        <f t="shared" si="118"/>
        <v>249.7595</v>
      </c>
      <c r="M584" s="2208">
        <f t="shared" si="118"/>
        <v>286.28999999999996</v>
      </c>
      <c r="N584" s="2208">
        <f t="shared" si="118"/>
        <v>412.62579999999997</v>
      </c>
      <c r="O584" s="2208">
        <f t="shared" si="118"/>
        <v>75.893999999999991</v>
      </c>
      <c r="P584" s="1026">
        <f t="shared" si="118"/>
        <v>4.5052000000000003</v>
      </c>
      <c r="Q584" s="2531"/>
      <c r="R584" s="124"/>
      <c r="S584" s="660"/>
      <c r="T584" s="110"/>
      <c r="U584" s="107"/>
      <c r="V584" s="125"/>
      <c r="W584" s="125"/>
      <c r="X584" s="125"/>
      <c r="Y584" s="1963"/>
      <c r="Z584" s="647"/>
      <c r="AA584" s="115"/>
      <c r="AB584" s="115"/>
    </row>
    <row r="585" spans="2:28">
      <c r="B585" s="1007"/>
      <c r="C585" s="1008" t="s">
        <v>11</v>
      </c>
      <c r="D585" s="1588">
        <v>0.35</v>
      </c>
      <c r="E585" s="835">
        <v>26.95</v>
      </c>
      <c r="F585" s="836">
        <v>27.65</v>
      </c>
      <c r="G585" s="837">
        <v>117.25</v>
      </c>
      <c r="H585" s="1584">
        <v>822.5</v>
      </c>
      <c r="I585" s="836">
        <v>21</v>
      </c>
      <c r="J585" s="836">
        <v>0.42</v>
      </c>
      <c r="K585" s="837">
        <v>0.49</v>
      </c>
      <c r="L585" s="943">
        <v>245</v>
      </c>
      <c r="M585" s="1915">
        <v>385</v>
      </c>
      <c r="N585" s="1139">
        <v>385</v>
      </c>
      <c r="O585" s="943">
        <v>87.5</v>
      </c>
      <c r="P585" s="1142">
        <v>4.2</v>
      </c>
      <c r="Q585" s="1101"/>
      <c r="R585" s="134"/>
      <c r="S585" s="660"/>
      <c r="T585" s="110"/>
      <c r="U585" s="1114"/>
      <c r="V585" s="125"/>
      <c r="W585" s="125"/>
      <c r="X585" s="125"/>
      <c r="Y585" s="190"/>
      <c r="Z585" s="169"/>
      <c r="AA585" s="115"/>
      <c r="AB585" s="115"/>
    </row>
    <row r="586" spans="2:28" ht="15.75" thickBot="1">
      <c r="B586" s="246"/>
      <c r="C586" s="1003" t="s">
        <v>475</v>
      </c>
      <c r="D586" s="1050"/>
      <c r="E586" s="1027">
        <f t="shared" ref="E586:P586" si="119">(E584*100/E673)-35</f>
        <v>-8.441558441558783E-2</v>
      </c>
      <c r="F586" s="1028">
        <f t="shared" si="119"/>
        <v>2.0924050632911388</v>
      </c>
      <c r="G586" s="1028">
        <f t="shared" si="119"/>
        <v>0.12895522388060243</v>
      </c>
      <c r="H586" s="1028">
        <f t="shared" si="119"/>
        <v>2.7872340425531661E-2</v>
      </c>
      <c r="I586" s="1028">
        <f t="shared" si="119"/>
        <v>10.461666666666666</v>
      </c>
      <c r="J586" s="1028">
        <f t="shared" si="119"/>
        <v>2.3333333333333357</v>
      </c>
      <c r="K586" s="1028">
        <f t="shared" si="119"/>
        <v>-16.142857142857139</v>
      </c>
      <c r="L586" s="1028">
        <f t="shared" si="119"/>
        <v>0.67992857142857588</v>
      </c>
      <c r="M586" s="1028">
        <f t="shared" si="119"/>
        <v>-8.9736363636363663</v>
      </c>
      <c r="N586" s="1028">
        <f t="shared" si="119"/>
        <v>2.5114363636363564</v>
      </c>
      <c r="O586" s="1028">
        <f t="shared" si="119"/>
        <v>-4.6424000000000056</v>
      </c>
      <c r="P586" s="1041">
        <f t="shared" si="119"/>
        <v>2.5433333333333366</v>
      </c>
      <c r="Q586" s="2532"/>
      <c r="R586" s="124"/>
      <c r="S586" s="646"/>
      <c r="T586" s="110"/>
      <c r="U586" s="107"/>
      <c r="V586" s="125"/>
      <c r="W586" s="125"/>
      <c r="X586" s="125"/>
      <c r="Y586" s="190"/>
      <c r="Z586" s="647"/>
      <c r="AA586" s="115"/>
      <c r="AB586" s="115"/>
    </row>
    <row r="587" spans="2:28">
      <c r="B587" s="901"/>
      <c r="C587" s="680" t="s">
        <v>245</v>
      </c>
      <c r="D587" s="61"/>
      <c r="E587" s="5"/>
      <c r="F587" s="490"/>
      <c r="G587" s="490"/>
      <c r="H587" s="942"/>
      <c r="I587" s="942"/>
      <c r="J587" s="942"/>
      <c r="K587" s="942"/>
      <c r="L587" s="942"/>
      <c r="M587" s="942"/>
      <c r="N587" s="942"/>
      <c r="O587" s="942"/>
      <c r="P587" s="882"/>
      <c r="Q587" s="1096"/>
      <c r="R587" s="115"/>
      <c r="S587" s="405"/>
      <c r="T587" s="396"/>
      <c r="U587" s="187"/>
      <c r="V587" s="626"/>
      <c r="W587" s="1162"/>
      <c r="X587" s="1163"/>
      <c r="Y587" s="1164"/>
      <c r="Z587" s="225"/>
      <c r="AA587" s="115"/>
      <c r="AB587" s="115"/>
    </row>
    <row r="588" spans="2:28" ht="13.5" customHeight="1">
      <c r="B588" s="1676" t="s">
        <v>705</v>
      </c>
      <c r="C588" s="284" t="s">
        <v>246</v>
      </c>
      <c r="D588" s="271">
        <v>200</v>
      </c>
      <c r="E588" s="232">
        <v>5.8</v>
      </c>
      <c r="F588" s="350">
        <v>5</v>
      </c>
      <c r="G588" s="350">
        <v>8</v>
      </c>
      <c r="H588" s="1848">
        <v>101</v>
      </c>
      <c r="I588" s="362">
        <v>1.4</v>
      </c>
      <c r="J588" s="362">
        <v>0.08</v>
      </c>
      <c r="K588" s="362">
        <v>2.3E-2</v>
      </c>
      <c r="L588" s="1031">
        <v>40.1</v>
      </c>
      <c r="M588" s="347">
        <v>240.8</v>
      </c>
      <c r="N588" s="347">
        <v>180.6</v>
      </c>
      <c r="O588" s="347">
        <v>28.1</v>
      </c>
      <c r="P588" s="1079">
        <v>0.2</v>
      </c>
      <c r="Q588" s="888"/>
      <c r="R588" s="125"/>
      <c r="S588" s="130"/>
      <c r="T588" s="399"/>
      <c r="U588" s="1906"/>
      <c r="V588" s="855"/>
      <c r="W588" s="855"/>
      <c r="X588" s="855"/>
      <c r="Y588" s="855"/>
      <c r="Z588" s="1909"/>
      <c r="AA588" s="115"/>
      <c r="AB588" s="115"/>
    </row>
    <row r="589" spans="2:28">
      <c r="B589" s="1676" t="s">
        <v>823</v>
      </c>
      <c r="C589" s="2275" t="s">
        <v>887</v>
      </c>
      <c r="D589" s="2279" t="s">
        <v>846</v>
      </c>
      <c r="E589" s="1641">
        <v>1.75</v>
      </c>
      <c r="F589" s="411">
        <v>2.032</v>
      </c>
      <c r="G589" s="411">
        <v>17.22</v>
      </c>
      <c r="H589" s="1016">
        <v>94.168000000000006</v>
      </c>
      <c r="I589" s="411">
        <v>0.31</v>
      </c>
      <c r="J589" s="362">
        <v>0.03</v>
      </c>
      <c r="K589" s="411">
        <v>0.03</v>
      </c>
      <c r="L589" s="1016">
        <v>16.62</v>
      </c>
      <c r="M589" s="346">
        <v>19.12</v>
      </c>
      <c r="N589" s="347">
        <v>6.2210000000000001</v>
      </c>
      <c r="O589" s="346">
        <v>2.1800000000000002</v>
      </c>
      <c r="P589" s="1079">
        <v>0.54</v>
      </c>
      <c r="Q589" s="888"/>
      <c r="R589" s="125"/>
      <c r="AA589" s="115"/>
      <c r="AB589" s="115"/>
    </row>
    <row r="590" spans="2:28">
      <c r="B590" s="182"/>
      <c r="C590" s="2278" t="s">
        <v>886</v>
      </c>
      <c r="D590" s="1131"/>
      <c r="E590" s="1664"/>
      <c r="F590" s="1129"/>
      <c r="G590" s="1129"/>
      <c r="H590" s="942"/>
      <c r="I590" s="1129"/>
      <c r="J590" s="942"/>
      <c r="K590" s="1129"/>
      <c r="L590" s="942"/>
      <c r="M590" s="1129"/>
      <c r="N590" s="942"/>
      <c r="O590" s="1129"/>
      <c r="P590" s="1562"/>
      <c r="Q590" s="881"/>
      <c r="R590" s="115"/>
      <c r="AA590" s="115"/>
      <c r="AB590" s="115"/>
    </row>
    <row r="591" spans="2:28" ht="14.25" customHeight="1" thickBot="1">
      <c r="B591" s="1945" t="s">
        <v>9</v>
      </c>
      <c r="C591" s="2276" t="s">
        <v>731</v>
      </c>
      <c r="D591" s="1821">
        <v>17</v>
      </c>
      <c r="E591" s="2270">
        <v>0.66</v>
      </c>
      <c r="F591" s="2262">
        <v>0.33</v>
      </c>
      <c r="G591" s="2262">
        <v>8.74</v>
      </c>
      <c r="H591" s="2277">
        <v>40.57</v>
      </c>
      <c r="I591" s="1036">
        <v>0</v>
      </c>
      <c r="J591" s="1036">
        <v>0.02</v>
      </c>
      <c r="K591" s="1036">
        <v>0.02</v>
      </c>
      <c r="L591" s="1037">
        <v>0</v>
      </c>
      <c r="M591" s="983">
        <v>3.2</v>
      </c>
      <c r="N591" s="983">
        <v>11</v>
      </c>
      <c r="O591" s="1036">
        <v>2.2000000000000002</v>
      </c>
      <c r="P591" s="984">
        <v>0.02</v>
      </c>
      <c r="Q591" s="1097"/>
      <c r="R591" s="115"/>
      <c r="S591" s="130"/>
      <c r="T591" s="2202"/>
      <c r="U591" s="1147"/>
      <c r="V591" s="1148"/>
      <c r="W591" s="648"/>
      <c r="X591" s="649"/>
      <c r="Y591" s="649"/>
      <c r="Z591" s="130"/>
      <c r="AA591" s="115"/>
      <c r="AB591" s="115"/>
    </row>
    <row r="592" spans="2:28">
      <c r="B592" s="1038" t="s">
        <v>256</v>
      </c>
      <c r="C592" s="723"/>
      <c r="D592" s="183">
        <f>D588+D591+100+20</f>
        <v>337</v>
      </c>
      <c r="E592" s="157">
        <f t="shared" ref="E592:P592" si="120">SUM(E588:E591)</f>
        <v>8.2099999999999991</v>
      </c>
      <c r="F592" s="948">
        <f t="shared" si="120"/>
        <v>7.3620000000000001</v>
      </c>
      <c r="G592" s="921">
        <f t="shared" si="120"/>
        <v>33.96</v>
      </c>
      <c r="H592" s="921">
        <f t="shared" si="120"/>
        <v>235.738</v>
      </c>
      <c r="I592" s="948">
        <f t="shared" si="120"/>
        <v>1.71</v>
      </c>
      <c r="J592" s="252">
        <f t="shared" si="120"/>
        <v>0.13</v>
      </c>
      <c r="K592" s="948">
        <f t="shared" si="120"/>
        <v>7.2999999999999995E-2</v>
      </c>
      <c r="L592" s="252">
        <f t="shared" si="120"/>
        <v>56.72</v>
      </c>
      <c r="M592" s="932">
        <f t="shared" si="120"/>
        <v>263.12</v>
      </c>
      <c r="N592" s="932">
        <f t="shared" si="120"/>
        <v>197.821</v>
      </c>
      <c r="O592" s="252">
        <f t="shared" si="120"/>
        <v>32.480000000000004</v>
      </c>
      <c r="P592" s="843">
        <f t="shared" si="120"/>
        <v>0.76</v>
      </c>
      <c r="Q592" s="315"/>
      <c r="R592" s="115"/>
      <c r="S592" s="405"/>
      <c r="T592" s="396"/>
      <c r="U592" s="109"/>
      <c r="V592" s="626"/>
      <c r="W592" s="626"/>
      <c r="X592" s="626"/>
      <c r="Y592" s="626"/>
      <c r="Z592" s="225"/>
      <c r="AA592" s="115"/>
      <c r="AB592" s="115"/>
    </row>
    <row r="593" spans="2:27">
      <c r="B593" s="1007"/>
      <c r="C593" s="1008" t="s">
        <v>11</v>
      </c>
      <c r="D593" s="1588">
        <v>0.1</v>
      </c>
      <c r="E593" s="1145">
        <v>7.7</v>
      </c>
      <c r="F593" s="1143">
        <v>7.9</v>
      </c>
      <c r="G593" s="1144">
        <v>33.5</v>
      </c>
      <c r="H593" s="1144">
        <v>235</v>
      </c>
      <c r="I593" s="1024">
        <v>6</v>
      </c>
      <c r="J593" s="1024">
        <v>0.12</v>
      </c>
      <c r="K593" s="1023">
        <v>0.14000000000000001</v>
      </c>
      <c r="L593" s="1614">
        <v>70</v>
      </c>
      <c r="M593" s="1977">
        <v>110</v>
      </c>
      <c r="N593" s="1978">
        <v>110</v>
      </c>
      <c r="O593" s="1614">
        <v>25</v>
      </c>
      <c r="P593" s="1980">
        <v>1.2</v>
      </c>
      <c r="Q593" s="315"/>
      <c r="R593" s="115"/>
      <c r="S593" s="130"/>
      <c r="T593" s="399"/>
      <c r="U593" s="1906"/>
      <c r="V593" s="401"/>
      <c r="W593" s="401"/>
      <c r="X593" s="401"/>
      <c r="Y593" s="401"/>
      <c r="Z593" s="1911"/>
      <c r="AA593" s="115"/>
    </row>
    <row r="594" spans="2:27" ht="15.75" thickBot="1">
      <c r="B594" s="246"/>
      <c r="C594" s="1003" t="s">
        <v>475</v>
      </c>
      <c r="D594" s="1050"/>
      <c r="E594" s="1027">
        <f t="shared" ref="E594:P594" si="121">(E592*100/E673)-10</f>
        <v>0.66233766233766111</v>
      </c>
      <c r="F594" s="1028">
        <f t="shared" si="121"/>
        <v>-0.68101265822784818</v>
      </c>
      <c r="G594" s="1028">
        <f t="shared" si="121"/>
        <v>0.1373134328358212</v>
      </c>
      <c r="H594" s="1028">
        <f t="shared" si="121"/>
        <v>3.1404255319149144E-2</v>
      </c>
      <c r="I594" s="1028">
        <f t="shared" si="121"/>
        <v>-7.15</v>
      </c>
      <c r="J594" s="1028">
        <f t="shared" si="121"/>
        <v>0.83333333333333393</v>
      </c>
      <c r="K594" s="1028">
        <f t="shared" si="121"/>
        <v>-4.7857142857142856</v>
      </c>
      <c r="L594" s="1028">
        <f t="shared" si="121"/>
        <v>-1.8971428571428568</v>
      </c>
      <c r="M594" s="1028">
        <f t="shared" si="121"/>
        <v>13.920000000000002</v>
      </c>
      <c r="N594" s="1028">
        <f t="shared" si="121"/>
        <v>7.9837272727272719</v>
      </c>
      <c r="O594" s="1028">
        <f t="shared" si="121"/>
        <v>2.9920000000000027</v>
      </c>
      <c r="P594" s="1041">
        <f t="shared" si="121"/>
        <v>-3.666666666666667</v>
      </c>
      <c r="Q594" s="315"/>
      <c r="R594" s="134"/>
      <c r="S594" s="130"/>
      <c r="T594" s="225"/>
      <c r="U594" s="125"/>
      <c r="V594" s="367"/>
      <c r="W594" s="367"/>
      <c r="X594" s="367"/>
      <c r="Y594" s="367"/>
      <c r="Z594" s="130"/>
      <c r="AA594" s="115"/>
    </row>
    <row r="595" spans="2:27">
      <c r="R595" s="124"/>
      <c r="S595" s="130"/>
      <c r="T595" s="115"/>
      <c r="U595" s="130"/>
      <c r="V595" s="130"/>
      <c r="W595" s="130"/>
      <c r="X595" s="130"/>
      <c r="Y595" s="130"/>
      <c r="Z595" s="130"/>
      <c r="AA595" s="115"/>
    </row>
    <row r="596" spans="2:27" ht="15.75" thickBot="1">
      <c r="R596" s="113"/>
      <c r="S596" s="130"/>
      <c r="T596" s="115"/>
      <c r="U596" s="130"/>
      <c r="V596" s="130"/>
      <c r="W596" s="130"/>
      <c r="X596" s="130"/>
      <c r="Y596" s="130"/>
      <c r="Z596" s="130"/>
      <c r="AA596" s="115"/>
    </row>
    <row r="597" spans="2:27">
      <c r="B597" s="841"/>
      <c r="C597" s="43" t="s">
        <v>315</v>
      </c>
      <c r="D597" s="44"/>
      <c r="E597" s="157">
        <f t="shared" ref="E597:P597" si="122">E572+E584</f>
        <v>46.364999999999995</v>
      </c>
      <c r="F597" s="252">
        <f t="shared" si="122"/>
        <v>51.49</v>
      </c>
      <c r="G597" s="252">
        <f t="shared" si="122"/>
        <v>199.44800000000001</v>
      </c>
      <c r="H597" s="252">
        <f t="shared" si="122"/>
        <v>1411.518</v>
      </c>
      <c r="I597" s="252">
        <f t="shared" si="122"/>
        <v>39.122</v>
      </c>
      <c r="J597" s="252">
        <f t="shared" si="122"/>
        <v>0.72499999999999998</v>
      </c>
      <c r="K597" s="252">
        <f t="shared" si="122"/>
        <v>0.45400000000000001</v>
      </c>
      <c r="L597" s="932">
        <f t="shared" si="122"/>
        <v>392.21850000000001</v>
      </c>
      <c r="M597" s="932">
        <f t="shared" si="122"/>
        <v>397.23299999999995</v>
      </c>
      <c r="N597" s="932">
        <f t="shared" si="122"/>
        <v>647.07780000000002</v>
      </c>
      <c r="O597" s="932">
        <f t="shared" si="122"/>
        <v>108.03799999999998</v>
      </c>
      <c r="P597" s="843">
        <f t="shared" si="122"/>
        <v>6.6989999999999998</v>
      </c>
      <c r="R597" s="124"/>
      <c r="S597" s="405"/>
      <c r="T597" s="396"/>
      <c r="U597" s="109"/>
      <c r="V597" s="626"/>
      <c r="W597" s="626"/>
      <c r="X597" s="626"/>
      <c r="Y597" s="626"/>
      <c r="Z597" s="225"/>
      <c r="AA597" s="115"/>
    </row>
    <row r="598" spans="2:27">
      <c r="B598" s="443"/>
      <c r="C598" s="897" t="s">
        <v>11</v>
      </c>
      <c r="D598" s="1588">
        <v>0.6</v>
      </c>
      <c r="E598" s="835">
        <v>46.2</v>
      </c>
      <c r="F598" s="836">
        <v>47.4</v>
      </c>
      <c r="G598" s="837">
        <v>201</v>
      </c>
      <c r="H598" s="837">
        <v>1410</v>
      </c>
      <c r="I598" s="1140">
        <v>36</v>
      </c>
      <c r="J598" s="836">
        <v>0.72</v>
      </c>
      <c r="K598" s="837">
        <v>0.84</v>
      </c>
      <c r="L598" s="943">
        <v>420</v>
      </c>
      <c r="M598" s="1049">
        <v>660</v>
      </c>
      <c r="N598" s="1139">
        <v>660</v>
      </c>
      <c r="O598" s="1139">
        <v>150</v>
      </c>
      <c r="P598" s="1142">
        <v>7.2</v>
      </c>
      <c r="R598" s="115"/>
      <c r="S598" s="130"/>
      <c r="T598" s="399"/>
      <c r="U598" s="1906"/>
      <c r="V598" s="855"/>
      <c r="W598" s="855"/>
      <c r="X598" s="855"/>
      <c r="Y598" s="855"/>
      <c r="Z598" s="1911"/>
      <c r="AA598" s="115"/>
    </row>
    <row r="599" spans="2:27" ht="15.75" thickBot="1">
      <c r="B599" s="246"/>
      <c r="C599" s="1003" t="s">
        <v>475</v>
      </c>
      <c r="D599" s="1050"/>
      <c r="E599" s="1027">
        <f t="shared" ref="E599:P599" si="123">(E597*100/E673)-60</f>
        <v>0.21428571428570109</v>
      </c>
      <c r="F599" s="1028">
        <f t="shared" si="123"/>
        <v>5.1772151898734222</v>
      </c>
      <c r="G599" s="1028">
        <f t="shared" si="123"/>
        <v>-0.46328358208955223</v>
      </c>
      <c r="H599" s="1028">
        <f t="shared" si="123"/>
        <v>6.4595744680843836E-2</v>
      </c>
      <c r="I599" s="1028">
        <f t="shared" si="123"/>
        <v>5.2033333333333331</v>
      </c>
      <c r="J599" s="1028">
        <f t="shared" si="123"/>
        <v>0.4166666666666714</v>
      </c>
      <c r="K599" s="1028">
        <f t="shared" si="123"/>
        <v>-27.571428571428569</v>
      </c>
      <c r="L599" s="1028">
        <f t="shared" si="123"/>
        <v>-3.9687857142857155</v>
      </c>
      <c r="M599" s="1028">
        <f t="shared" si="123"/>
        <v>-23.887909090909098</v>
      </c>
      <c r="N599" s="1028">
        <f t="shared" si="123"/>
        <v>-1.1747454545454588</v>
      </c>
      <c r="O599" s="1028">
        <f t="shared" si="123"/>
        <v>-16.784800000000011</v>
      </c>
      <c r="P599" s="1041">
        <f t="shared" si="123"/>
        <v>-4.1750000000000043</v>
      </c>
      <c r="Q599" s="315"/>
      <c r="R599" s="11"/>
      <c r="S599" s="130"/>
      <c r="T599" s="225"/>
      <c r="U599" s="125"/>
      <c r="V599" s="367"/>
      <c r="W599" s="367"/>
      <c r="X599" s="367"/>
      <c r="Y599" s="367"/>
      <c r="Z599" s="130"/>
      <c r="AA599" s="115"/>
    </row>
    <row r="600" spans="2:27" ht="15.75" thickBot="1">
      <c r="Q600" s="315"/>
      <c r="R600" s="11"/>
      <c r="S600" s="130"/>
      <c r="T600" s="115"/>
      <c r="U600" s="130"/>
      <c r="V600" s="130"/>
      <c r="W600" s="130"/>
      <c r="X600" s="130"/>
      <c r="Y600" s="130"/>
      <c r="Z600" s="130"/>
      <c r="AA600" s="115"/>
    </row>
    <row r="601" spans="2:27">
      <c r="B601" s="841"/>
      <c r="C601" s="43" t="s">
        <v>314</v>
      </c>
      <c r="D601" s="44"/>
      <c r="E601" s="157">
        <f t="shared" ref="E601:P601" si="124">E584+E592</f>
        <v>35.094999999999999</v>
      </c>
      <c r="F601" s="252">
        <f t="shared" si="124"/>
        <v>36.664999999999999</v>
      </c>
      <c r="G601" s="252">
        <f t="shared" si="124"/>
        <v>151.642</v>
      </c>
      <c r="H601" s="252">
        <f t="shared" si="124"/>
        <v>1058.893</v>
      </c>
      <c r="I601" s="252">
        <f t="shared" si="124"/>
        <v>28.986999999999998</v>
      </c>
      <c r="J601" s="252">
        <f t="shared" si="124"/>
        <v>0.57800000000000007</v>
      </c>
      <c r="K601" s="252">
        <f t="shared" si="124"/>
        <v>0.33700000000000002</v>
      </c>
      <c r="L601" s="252">
        <f t="shared" si="124"/>
        <v>306.47950000000003</v>
      </c>
      <c r="M601" s="932">
        <f t="shared" si="124"/>
        <v>549.41</v>
      </c>
      <c r="N601" s="932">
        <f t="shared" si="124"/>
        <v>610.44679999999994</v>
      </c>
      <c r="O601" s="932">
        <f t="shared" si="124"/>
        <v>108.374</v>
      </c>
      <c r="P601" s="843">
        <f t="shared" si="124"/>
        <v>5.2652000000000001</v>
      </c>
      <c r="Q601" s="315"/>
      <c r="R601" s="11"/>
      <c r="S601" s="130"/>
      <c r="T601" s="115"/>
      <c r="U601" s="130"/>
      <c r="V601" s="130"/>
      <c r="W601" s="130"/>
      <c r="X601" s="130"/>
      <c r="Y601" s="130"/>
      <c r="Z601" s="130"/>
      <c r="AA601" s="115"/>
    </row>
    <row r="602" spans="2:27">
      <c r="B602" s="443"/>
      <c r="C602" s="897" t="s">
        <v>11</v>
      </c>
      <c r="D602" s="1588">
        <v>0.45</v>
      </c>
      <c r="E602" s="1141">
        <v>34.65</v>
      </c>
      <c r="F602" s="1024">
        <v>35.549999999999997</v>
      </c>
      <c r="G602" s="1023">
        <v>150.75</v>
      </c>
      <c r="H602" s="1023">
        <v>1057.5</v>
      </c>
      <c r="I602" s="1140">
        <v>27</v>
      </c>
      <c r="J602" s="836">
        <v>0.54</v>
      </c>
      <c r="K602" s="837">
        <v>0.63</v>
      </c>
      <c r="L602" s="943">
        <v>315</v>
      </c>
      <c r="M602" s="1049">
        <v>495</v>
      </c>
      <c r="N602" s="1139">
        <v>495</v>
      </c>
      <c r="O602" s="1139">
        <v>112.5</v>
      </c>
      <c r="P602" s="1142">
        <v>5.4</v>
      </c>
      <c r="Q602" s="315"/>
      <c r="R602" s="11"/>
      <c r="S602" s="405"/>
      <c r="T602" s="396"/>
      <c r="U602" s="109"/>
      <c r="V602" s="398"/>
      <c r="W602" s="398"/>
      <c r="X602" s="398"/>
      <c r="Y602" s="398"/>
      <c r="Z602" s="225"/>
      <c r="AA602" s="115"/>
    </row>
    <row r="603" spans="2:27" ht="15.75" thickBot="1">
      <c r="B603" s="246"/>
      <c r="C603" s="1003" t="s">
        <v>475</v>
      </c>
      <c r="D603" s="1050"/>
      <c r="E603" s="1027">
        <f t="shared" ref="E603:P603" si="125">(E601*100/E673)-45</f>
        <v>0.57792207792207506</v>
      </c>
      <c r="F603" s="1028">
        <f t="shared" si="125"/>
        <v>1.4113924050632889</v>
      </c>
      <c r="G603" s="1028">
        <f t="shared" si="125"/>
        <v>0.26626865671641298</v>
      </c>
      <c r="H603" s="1028">
        <f t="shared" si="125"/>
        <v>5.9276595744684357E-2</v>
      </c>
      <c r="I603" s="1028">
        <f t="shared" si="125"/>
        <v>3.3116666666666603</v>
      </c>
      <c r="J603" s="1028">
        <f t="shared" si="125"/>
        <v>3.1666666666666714</v>
      </c>
      <c r="K603" s="1028">
        <f t="shared" si="125"/>
        <v>-20.928571428571423</v>
      </c>
      <c r="L603" s="1028">
        <f t="shared" si="125"/>
        <v>-1.2172142857142774</v>
      </c>
      <c r="M603" s="1028">
        <f t="shared" si="125"/>
        <v>4.9463636363636354</v>
      </c>
      <c r="N603" s="1028">
        <f t="shared" si="125"/>
        <v>10.495163636363628</v>
      </c>
      <c r="O603" s="1028">
        <f t="shared" si="125"/>
        <v>-1.6504000000000048</v>
      </c>
      <c r="P603" s="1041">
        <f t="shared" si="125"/>
        <v>-1.1233333333333348</v>
      </c>
      <c r="Q603" s="315"/>
      <c r="S603" s="130"/>
      <c r="T603" s="399"/>
      <c r="U603" s="1906"/>
      <c r="V603" s="855"/>
      <c r="W603" s="855"/>
      <c r="X603" s="855"/>
      <c r="Y603" s="855"/>
      <c r="Z603" s="1911"/>
      <c r="AA603" s="115"/>
    </row>
    <row r="604" spans="2:27" ht="15.75" thickBot="1">
      <c r="Q604" s="315"/>
      <c r="S604" s="130"/>
      <c r="T604" s="225"/>
      <c r="U604" s="125"/>
      <c r="V604" s="367"/>
      <c r="W604" s="367"/>
      <c r="X604" s="367"/>
      <c r="Y604" s="367"/>
      <c r="Z604" s="130"/>
      <c r="AA604" s="115"/>
    </row>
    <row r="605" spans="2:27">
      <c r="B605" s="1006" t="s">
        <v>351</v>
      </c>
      <c r="C605" s="43"/>
      <c r="D605" s="44"/>
      <c r="E605" s="164">
        <f t="shared" ref="E605:P605" si="126">E572+E584+E592</f>
        <v>54.574999999999996</v>
      </c>
      <c r="F605" s="101">
        <f t="shared" si="126"/>
        <v>58.852000000000004</v>
      </c>
      <c r="G605" s="101">
        <f t="shared" si="126"/>
        <v>233.40800000000002</v>
      </c>
      <c r="H605" s="1021">
        <f t="shared" si="126"/>
        <v>1647.2560000000001</v>
      </c>
      <c r="I605" s="101">
        <f t="shared" si="126"/>
        <v>40.832000000000001</v>
      </c>
      <c r="J605" s="1021">
        <f t="shared" si="126"/>
        <v>0.85499999999999998</v>
      </c>
      <c r="K605" s="1021">
        <f t="shared" si="126"/>
        <v>0.52700000000000002</v>
      </c>
      <c r="L605" s="2013">
        <f t="shared" si="126"/>
        <v>448.93849999999998</v>
      </c>
      <c r="M605" s="2013">
        <f t="shared" si="126"/>
        <v>660.35299999999995</v>
      </c>
      <c r="N605" s="2213">
        <f t="shared" si="126"/>
        <v>844.89880000000005</v>
      </c>
      <c r="O605" s="2013">
        <f t="shared" si="126"/>
        <v>140.51799999999997</v>
      </c>
      <c r="P605" s="253">
        <f t="shared" si="126"/>
        <v>7.4589999999999996</v>
      </c>
      <c r="Q605" s="315"/>
      <c r="S605" s="130"/>
      <c r="T605" s="115"/>
      <c r="U605" s="144"/>
      <c r="V605" s="130"/>
      <c r="W605" s="130"/>
      <c r="X605" s="130"/>
      <c r="Y605" s="130"/>
      <c r="Z605" s="130"/>
      <c r="AA605" s="115"/>
    </row>
    <row r="606" spans="2:27">
      <c r="B606" s="1007"/>
      <c r="C606" s="1008" t="s">
        <v>11</v>
      </c>
      <c r="D606" s="1588">
        <v>0.7</v>
      </c>
      <c r="E606" s="1145">
        <v>53.9</v>
      </c>
      <c r="F606" s="1143">
        <v>55.3</v>
      </c>
      <c r="G606" s="1144">
        <v>234.5</v>
      </c>
      <c r="H606" s="1144">
        <v>1645</v>
      </c>
      <c r="I606" s="1140">
        <v>42</v>
      </c>
      <c r="J606" s="836">
        <v>0.84</v>
      </c>
      <c r="K606" s="837">
        <v>0.98</v>
      </c>
      <c r="L606" s="943">
        <v>490</v>
      </c>
      <c r="M606" s="1049">
        <v>770</v>
      </c>
      <c r="N606" s="1139">
        <v>770</v>
      </c>
      <c r="O606" s="1139">
        <v>175</v>
      </c>
      <c r="P606" s="1142">
        <v>8.4</v>
      </c>
      <c r="Q606" s="315"/>
      <c r="S606" s="125"/>
      <c r="T606" s="115"/>
      <c r="U606" s="130"/>
      <c r="V606" s="130"/>
      <c r="W606" s="130"/>
      <c r="X606" s="130"/>
      <c r="Y606" s="125"/>
      <c r="Z606" s="125"/>
      <c r="AA606" s="115"/>
    </row>
    <row r="607" spans="2:27" ht="15.75" thickBot="1">
      <c r="B607" s="246"/>
      <c r="C607" s="1003" t="s">
        <v>475</v>
      </c>
      <c r="D607" s="1050"/>
      <c r="E607" s="1027">
        <f t="shared" ref="E607:P607" si="127">(E605*100/E673)-70</f>
        <v>0.87662337662337109</v>
      </c>
      <c r="F607" s="1028">
        <f t="shared" si="127"/>
        <v>4.4962025316455794</v>
      </c>
      <c r="G607" s="1028">
        <f t="shared" si="127"/>
        <v>-0.32597014925372036</v>
      </c>
      <c r="H607" s="1028">
        <f t="shared" si="127"/>
        <v>9.6000000000003638E-2</v>
      </c>
      <c r="I607" s="1028">
        <f t="shared" si="127"/>
        <v>-1.9466666666666583</v>
      </c>
      <c r="J607" s="1028">
        <f t="shared" si="127"/>
        <v>1.25</v>
      </c>
      <c r="K607" s="1028">
        <f t="shared" si="127"/>
        <v>-32.357142857142854</v>
      </c>
      <c r="L607" s="1028">
        <f t="shared" si="127"/>
        <v>-5.8659285714285687</v>
      </c>
      <c r="M607" s="1028">
        <f t="shared" si="127"/>
        <v>-9.967909090909103</v>
      </c>
      <c r="N607" s="1028">
        <f t="shared" si="127"/>
        <v>6.8089818181818202</v>
      </c>
      <c r="O607" s="1028">
        <f t="shared" si="127"/>
        <v>-13.792800000000007</v>
      </c>
      <c r="P607" s="1041">
        <f t="shared" si="127"/>
        <v>-7.8416666666666686</v>
      </c>
      <c r="Q607" s="315"/>
      <c r="S607" s="130"/>
      <c r="T607" s="115"/>
      <c r="U607" s="144"/>
      <c r="V607" s="130"/>
      <c r="W607" s="130"/>
      <c r="X607" s="130"/>
      <c r="Y607" s="130"/>
      <c r="Z607" s="130"/>
      <c r="AA607" s="115"/>
    </row>
    <row r="608" spans="2:27">
      <c r="Q608" s="315"/>
      <c r="S608" s="115"/>
      <c r="T608" s="115"/>
      <c r="U608" s="115"/>
      <c r="V608" s="115"/>
      <c r="W608" s="130"/>
      <c r="X608" s="130"/>
      <c r="Y608" s="130"/>
      <c r="Z608" s="115"/>
      <c r="AA608" s="115"/>
    </row>
    <row r="609" spans="2:28">
      <c r="Q609" s="315"/>
      <c r="S609" s="135"/>
      <c r="T609" s="193"/>
      <c r="U609" s="130"/>
      <c r="V609" s="115"/>
      <c r="W609" s="115"/>
      <c r="X609" s="193"/>
      <c r="Y609" s="193"/>
      <c r="Z609" s="135"/>
      <c r="AA609" s="115"/>
    </row>
    <row r="610" spans="2:28" ht="15.75">
      <c r="C610" s="899"/>
      <c r="D610" s="12" t="s">
        <v>213</v>
      </c>
      <c r="E610" s="317"/>
      <c r="I610" s="521"/>
      <c r="J610" s="521"/>
      <c r="K610" s="521"/>
      <c r="L610" s="521"/>
      <c r="M610" s="521"/>
      <c r="N610" s="521"/>
      <c r="O610" s="521"/>
      <c r="P610" s="521"/>
      <c r="S610" s="635"/>
      <c r="T610" s="135"/>
      <c r="U610" s="115"/>
      <c r="V610" s="196"/>
      <c r="W610" s="115"/>
      <c r="X610" s="170"/>
      <c r="Y610" s="135"/>
      <c r="Z610" s="135"/>
      <c r="AA610" s="115"/>
    </row>
    <row r="611" spans="2:28" ht="18.75">
      <c r="C611" s="13" t="s">
        <v>828</v>
      </c>
      <c r="D611" s="159"/>
      <c r="E611" s="2"/>
      <c r="F611"/>
      <c r="I611"/>
      <c r="J611"/>
      <c r="K611" s="26"/>
      <c r="L611" s="26"/>
      <c r="M611"/>
      <c r="N611"/>
      <c r="O611"/>
      <c r="P611"/>
      <c r="Q611" s="115"/>
      <c r="S611" s="130"/>
      <c r="T611" s="130"/>
      <c r="U611" s="2538"/>
      <c r="V611" s="130"/>
      <c r="W611" s="130"/>
      <c r="X611" s="130"/>
      <c r="Y611" s="130"/>
      <c r="Z611" s="130"/>
      <c r="AA611" s="115"/>
    </row>
    <row r="612" spans="2:28">
      <c r="C612" s="25" t="s">
        <v>361</v>
      </c>
      <c r="I612" s="1076" t="s">
        <v>382</v>
      </c>
      <c r="N612" s="5"/>
      <c r="S612" s="726"/>
      <c r="T612" s="115"/>
      <c r="U612" s="725"/>
      <c r="V612" s="193"/>
      <c r="W612" s="193"/>
      <c r="X612" s="193"/>
      <c r="Y612" s="725"/>
      <c r="Z612" s="725"/>
      <c r="AA612" s="115"/>
    </row>
    <row r="613" spans="2:28">
      <c r="C613" s="899" t="s">
        <v>829</v>
      </c>
      <c r="S613" s="301"/>
      <c r="T613" s="219"/>
      <c r="U613" s="191"/>
      <c r="V613" s="727"/>
      <c r="W613" s="727"/>
      <c r="X613" s="727"/>
      <c r="Y613" s="191"/>
      <c r="Z613" s="728"/>
      <c r="AA613" s="115"/>
    </row>
    <row r="614" spans="2:28" ht="21.75" thickBot="1">
      <c r="B614" s="28" t="s">
        <v>355</v>
      </c>
      <c r="C614" s="26"/>
      <c r="D614"/>
      <c r="F614" s="32" t="s">
        <v>842</v>
      </c>
      <c r="I614" s="29" t="s">
        <v>0</v>
      </c>
      <c r="J614"/>
      <c r="K614" s="86" t="s">
        <v>473</v>
      </c>
      <c r="L614" s="26"/>
      <c r="M614" s="26"/>
      <c r="N614" s="33"/>
      <c r="P614" s="128"/>
      <c r="S614" s="301"/>
      <c r="T614" s="211"/>
      <c r="U614" s="219"/>
      <c r="V614" s="729"/>
      <c r="W614" s="729"/>
      <c r="X614" s="729"/>
      <c r="Y614" s="219"/>
      <c r="Z614" s="301"/>
      <c r="AA614" s="115"/>
    </row>
    <row r="615" spans="2:28" ht="15.75" thickBot="1">
      <c r="B615" s="1121" t="s">
        <v>357</v>
      </c>
      <c r="C615" s="1170" t="s">
        <v>847</v>
      </c>
      <c r="D615" s="1118" t="s">
        <v>181</v>
      </c>
      <c r="E615" s="1126" t="s">
        <v>182</v>
      </c>
      <c r="F615" s="373"/>
      <c r="G615" s="373"/>
      <c r="H615" s="40"/>
      <c r="I615" s="682" t="s">
        <v>333</v>
      </c>
      <c r="J615" s="40"/>
      <c r="K615" s="910"/>
      <c r="L615" s="529"/>
      <c r="M615" s="1128" t="s">
        <v>377</v>
      </c>
      <c r="N615" s="40"/>
      <c r="O615" s="40"/>
      <c r="P615" s="75"/>
      <c r="Q615" s="993" t="s">
        <v>367</v>
      </c>
      <c r="S615" s="730"/>
      <c r="T615" s="187"/>
      <c r="U615" s="107"/>
      <c r="V615" s="125"/>
      <c r="W615" s="125"/>
      <c r="X615" s="125"/>
      <c r="Y615" s="717"/>
      <c r="Z615" s="647"/>
      <c r="AA615" s="115"/>
      <c r="AB615" s="115"/>
    </row>
    <row r="616" spans="2:28" ht="15.75" thickBot="1">
      <c r="B616" s="1122" t="s">
        <v>335</v>
      </c>
      <c r="C616" s="451"/>
      <c r="D616" s="1123" t="s">
        <v>188</v>
      </c>
      <c r="E616" s="744"/>
      <c r="F616" s="1125"/>
      <c r="G616" s="2029" t="s">
        <v>848</v>
      </c>
      <c r="H616" s="1900" t="s">
        <v>703</v>
      </c>
      <c r="I616" s="1129"/>
      <c r="J616" s="1129"/>
      <c r="K616" s="1129"/>
      <c r="L616" s="1131"/>
      <c r="M616" s="1132" t="s">
        <v>376</v>
      </c>
      <c r="N616" s="1129"/>
      <c r="O616" s="1129"/>
      <c r="P616" s="1131"/>
      <c r="Q616" s="1090" t="s">
        <v>364</v>
      </c>
      <c r="S616" s="660"/>
      <c r="T616" s="122"/>
      <c r="U616" s="107"/>
      <c r="V616" s="239"/>
      <c r="W616" s="125"/>
      <c r="X616" s="239"/>
      <c r="Y616" s="190"/>
      <c r="Z616" s="647"/>
      <c r="AA616" s="115"/>
      <c r="AB616" s="115"/>
    </row>
    <row r="617" spans="2:28">
      <c r="B617" s="1122" t="s">
        <v>344</v>
      </c>
      <c r="C617" s="451" t="s">
        <v>187</v>
      </c>
      <c r="D617" s="849"/>
      <c r="E617" s="1123" t="s">
        <v>189</v>
      </c>
      <c r="F617" s="1119" t="s">
        <v>56</v>
      </c>
      <c r="G617" s="2029" t="s">
        <v>849</v>
      </c>
      <c r="H617" s="1902" t="s">
        <v>192</v>
      </c>
      <c r="I617" s="744"/>
      <c r="J617" s="1928"/>
      <c r="K617" s="40"/>
      <c r="L617" s="1928"/>
      <c r="M617" s="1929" t="s">
        <v>345</v>
      </c>
      <c r="N617" s="1930" t="s">
        <v>346</v>
      </c>
      <c r="O617" s="1931" t="s">
        <v>347</v>
      </c>
      <c r="P617" s="1932" t="s">
        <v>348</v>
      </c>
      <c r="Q617" s="1089" t="s">
        <v>319</v>
      </c>
      <c r="S617" s="646"/>
      <c r="T617" s="572"/>
      <c r="U617" s="107"/>
      <c r="V617" s="367"/>
      <c r="W617" s="367"/>
      <c r="X617" s="367"/>
      <c r="Y617" s="190"/>
      <c r="Z617" s="1117"/>
      <c r="AA617" s="115"/>
      <c r="AB617" s="115"/>
    </row>
    <row r="618" spans="2:28" ht="15.75" thickBot="1">
      <c r="B618" s="64"/>
      <c r="C618" s="900"/>
      <c r="D618" s="489"/>
      <c r="E618" s="1124" t="s">
        <v>6</v>
      </c>
      <c r="F618" s="459" t="s">
        <v>7</v>
      </c>
      <c r="G618" s="1749" t="s">
        <v>8</v>
      </c>
      <c r="H618" s="1901" t="s">
        <v>466</v>
      </c>
      <c r="I618" s="1933" t="s">
        <v>336</v>
      </c>
      <c r="J618" s="1934" t="s">
        <v>337</v>
      </c>
      <c r="K618" s="1935" t="s">
        <v>338</v>
      </c>
      <c r="L618" s="1934" t="s">
        <v>339</v>
      </c>
      <c r="M618" s="1936" t="s">
        <v>340</v>
      </c>
      <c r="N618" s="1934" t="s">
        <v>341</v>
      </c>
      <c r="O618" s="1935" t="s">
        <v>342</v>
      </c>
      <c r="P618" s="1937" t="s">
        <v>343</v>
      </c>
      <c r="Q618" s="900"/>
      <c r="S618" s="646"/>
      <c r="T618" s="110"/>
      <c r="U618" s="107"/>
      <c r="V618" s="125"/>
      <c r="W618" s="125"/>
      <c r="X618" s="125"/>
      <c r="Y618" s="106"/>
      <c r="Z618" s="1117"/>
      <c r="AA618" s="115"/>
      <c r="AB618" s="115"/>
    </row>
    <row r="619" spans="2:28">
      <c r="B619" s="91"/>
      <c r="C619" s="680" t="s">
        <v>158</v>
      </c>
      <c r="D619" s="2018"/>
      <c r="E619" s="2025"/>
      <c r="F619" s="516"/>
      <c r="G619" s="516"/>
      <c r="H619" s="2026"/>
      <c r="I619" s="1928"/>
      <c r="J619" s="1928"/>
      <c r="K619" s="2027"/>
      <c r="L619" s="1928"/>
      <c r="M619" s="1928"/>
      <c r="N619" s="1928"/>
      <c r="O619" s="1928"/>
      <c r="P619" s="2028"/>
      <c r="Q619" s="1096"/>
      <c r="S619" s="646"/>
      <c r="T619" s="110"/>
      <c r="U619" s="107"/>
      <c r="V619" s="367"/>
      <c r="W619" s="367"/>
      <c r="X619" s="125"/>
      <c r="Y619" s="190"/>
      <c r="Z619" s="647"/>
      <c r="AA619" s="115"/>
      <c r="AB619" s="115"/>
    </row>
    <row r="620" spans="2:28">
      <c r="B620" s="1950" t="s">
        <v>1036</v>
      </c>
      <c r="C620" s="260" t="s">
        <v>370</v>
      </c>
      <c r="D620" s="355">
        <v>60</v>
      </c>
      <c r="E620" s="2258">
        <v>1.2</v>
      </c>
      <c r="F620" s="350">
        <v>4.2</v>
      </c>
      <c r="G620" s="2259">
        <v>6</v>
      </c>
      <c r="H620" s="925">
        <v>67.95</v>
      </c>
      <c r="I620" s="350">
        <v>3.2250000000000001</v>
      </c>
      <c r="J620" s="359">
        <v>0.03</v>
      </c>
      <c r="K620" s="359">
        <v>0.03</v>
      </c>
      <c r="L620" s="935">
        <v>560.17999999999995</v>
      </c>
      <c r="M620" s="1669">
        <v>17.399999999999999</v>
      </c>
      <c r="N620" s="1669">
        <v>37.950000000000003</v>
      </c>
      <c r="O620" s="1669">
        <v>23.25</v>
      </c>
      <c r="P620" s="1669">
        <v>0.7</v>
      </c>
      <c r="Q620" s="552"/>
      <c r="S620" s="646"/>
      <c r="T620" s="110"/>
      <c r="U620" s="107"/>
      <c r="V620" s="125"/>
      <c r="W620" s="125"/>
      <c r="X620" s="125"/>
      <c r="Y620" s="190"/>
      <c r="Z620" s="647"/>
      <c r="AA620" s="115"/>
      <c r="AB620" s="115"/>
    </row>
    <row r="621" spans="2:28">
      <c r="B621" s="2301" t="s">
        <v>904</v>
      </c>
      <c r="C621" s="1856" t="s">
        <v>902</v>
      </c>
      <c r="D621" s="355">
        <v>200</v>
      </c>
      <c r="E621" s="369">
        <v>14.137</v>
      </c>
      <c r="F621" s="2292">
        <v>13.85</v>
      </c>
      <c r="G621" s="370">
        <v>21.933</v>
      </c>
      <c r="H621" s="925">
        <v>266.62200000000001</v>
      </c>
      <c r="I621" s="2292">
        <v>2.89</v>
      </c>
      <c r="J621" s="2292">
        <v>0.13700000000000001</v>
      </c>
      <c r="K621" s="2292">
        <v>0.28000000000000003</v>
      </c>
      <c r="L621" s="1086">
        <v>23.443999999999999</v>
      </c>
      <c r="M621" s="2303">
        <v>25.780999999999999</v>
      </c>
      <c r="N621" s="2304">
        <v>19.823499999999999</v>
      </c>
      <c r="O621" s="2303">
        <v>9.4422999999999995</v>
      </c>
      <c r="P621" s="2303">
        <v>0.74</v>
      </c>
      <c r="Q621" s="552"/>
      <c r="S621" s="405"/>
      <c r="T621" s="115"/>
      <c r="U621" s="1115"/>
      <c r="V621" s="626"/>
      <c r="W621" s="1162"/>
      <c r="X621" s="1163"/>
      <c r="Y621" s="1164"/>
      <c r="Z621" s="225"/>
      <c r="AA621" s="115"/>
      <c r="AB621" s="115"/>
    </row>
    <row r="622" spans="2:28">
      <c r="B622" s="1107" t="s">
        <v>503</v>
      </c>
      <c r="C622" s="435" t="s">
        <v>122</v>
      </c>
      <c r="D622" s="355">
        <v>200</v>
      </c>
      <c r="E622" s="360">
        <v>1</v>
      </c>
      <c r="F622" s="362">
        <v>0.2</v>
      </c>
      <c r="G622" s="362">
        <v>20.2</v>
      </c>
      <c r="H622" s="2549">
        <v>86</v>
      </c>
      <c r="I622" s="350">
        <v>4</v>
      </c>
      <c r="J622" s="359">
        <v>2.1999999999999999E-2</v>
      </c>
      <c r="K622" s="359">
        <v>2.1999999999999999E-2</v>
      </c>
      <c r="L622" s="686">
        <v>0</v>
      </c>
      <c r="M622" s="250">
        <v>14</v>
      </c>
      <c r="N622" s="250">
        <v>14</v>
      </c>
      <c r="O622" s="250">
        <v>8</v>
      </c>
      <c r="P622" s="250">
        <v>0.28000000000000003</v>
      </c>
      <c r="Q622" s="552"/>
      <c r="R622" s="11"/>
      <c r="S622" s="130"/>
      <c r="T622" s="399"/>
      <c r="U622" s="1906"/>
      <c r="V622" s="855"/>
      <c r="W622" s="855"/>
      <c r="X622" s="855"/>
      <c r="Y622" s="855"/>
      <c r="Z622" s="1907"/>
      <c r="AA622" s="115"/>
      <c r="AB622" s="115"/>
    </row>
    <row r="623" spans="2:28">
      <c r="B623" s="1105" t="s">
        <v>9</v>
      </c>
      <c r="C623" s="435" t="s">
        <v>10</v>
      </c>
      <c r="D623" s="355">
        <v>50</v>
      </c>
      <c r="E623" s="1904">
        <v>1.925</v>
      </c>
      <c r="F623" s="359">
        <v>0.68799999999999994</v>
      </c>
      <c r="G623" s="350">
        <v>27.1</v>
      </c>
      <c r="H623" s="925">
        <v>122.292</v>
      </c>
      <c r="I623" s="250">
        <v>0</v>
      </c>
      <c r="J623" s="1063">
        <v>0.06</v>
      </c>
      <c r="K623" s="763">
        <v>0.02</v>
      </c>
      <c r="L623" s="925">
        <v>0</v>
      </c>
      <c r="M623" s="356">
        <v>10</v>
      </c>
      <c r="N623" s="250">
        <v>32.5</v>
      </c>
      <c r="O623" s="250">
        <v>7</v>
      </c>
      <c r="P623" s="250">
        <v>5.5E-2</v>
      </c>
      <c r="Q623" s="552"/>
      <c r="R623" s="115"/>
      <c r="S623" s="130"/>
      <c r="T623" s="225"/>
      <c r="U623" s="125"/>
      <c r="V623" s="367"/>
      <c r="W623" s="367"/>
      <c r="X623" s="367"/>
      <c r="Y623" s="367"/>
      <c r="Z623" s="130"/>
      <c r="AA623" s="115"/>
      <c r="AB623" s="115"/>
    </row>
    <row r="624" spans="2:28" ht="15.75" thickBot="1">
      <c r="B624" s="1109" t="s">
        <v>9</v>
      </c>
      <c r="C624" s="2012" t="s">
        <v>426</v>
      </c>
      <c r="D624" s="1956">
        <v>20</v>
      </c>
      <c r="E624" s="507">
        <v>1.1299999999999999</v>
      </c>
      <c r="F624" s="509">
        <v>0.3</v>
      </c>
      <c r="G624" s="509">
        <v>8.3729999999999993</v>
      </c>
      <c r="H624" s="1104">
        <v>40.712000000000003</v>
      </c>
      <c r="I624" s="361">
        <v>0</v>
      </c>
      <c r="J624" s="361">
        <v>0.05</v>
      </c>
      <c r="K624" s="361">
        <v>0.05</v>
      </c>
      <c r="L624" s="1016">
        <v>0</v>
      </c>
      <c r="M624" s="2260">
        <v>6.6</v>
      </c>
      <c r="N624" s="1042">
        <v>46.8</v>
      </c>
      <c r="O624" s="361">
        <v>1.32</v>
      </c>
      <c r="P624" s="1042">
        <v>8.8000000000000005E-3</v>
      </c>
      <c r="Q624" s="551"/>
      <c r="R624" s="115"/>
      <c r="S624" s="123"/>
      <c r="T624" s="187"/>
      <c r="U624" s="115"/>
      <c r="V624" s="130"/>
      <c r="W624" s="130"/>
      <c r="X624" s="130"/>
      <c r="Y624" s="130"/>
      <c r="Z624" s="130"/>
      <c r="AA624" s="115"/>
      <c r="AB624" s="115"/>
    </row>
    <row r="625" spans="1:28">
      <c r="B625" s="485" t="s">
        <v>211</v>
      </c>
      <c r="D625" s="444">
        <f>SUM(D620:D624)</f>
        <v>530</v>
      </c>
      <c r="E625" s="486">
        <f t="shared" ref="E625:I625" si="128">SUM(E620:E624)</f>
        <v>19.391999999999999</v>
      </c>
      <c r="F625" s="927">
        <f t="shared" si="128"/>
        <v>19.238</v>
      </c>
      <c r="G625" s="488">
        <f t="shared" si="128"/>
        <v>83.606000000000009</v>
      </c>
      <c r="H625" s="1831">
        <f t="shared" si="128"/>
        <v>583.57600000000002</v>
      </c>
      <c r="I625" s="252">
        <f t="shared" si="128"/>
        <v>10.115</v>
      </c>
      <c r="J625" s="252">
        <f t="shared" ref="J625:N625" si="129">SUM(J620:J624)</f>
        <v>0.29899999999999999</v>
      </c>
      <c r="K625" s="252">
        <f t="shared" si="129"/>
        <v>0.40200000000000008</v>
      </c>
      <c r="L625" s="252">
        <f t="shared" si="129"/>
        <v>583.62399999999991</v>
      </c>
      <c r="M625" s="932">
        <f t="shared" si="129"/>
        <v>73.780999999999992</v>
      </c>
      <c r="N625" s="932">
        <f t="shared" si="129"/>
        <v>151.0735</v>
      </c>
      <c r="O625" s="932">
        <f>SUM(O620:O624)</f>
        <v>49.012300000000003</v>
      </c>
      <c r="P625" s="843">
        <f>SUM(P620:P624)</f>
        <v>1.7837999999999998</v>
      </c>
      <c r="Q625" s="1101"/>
      <c r="R625" s="128"/>
      <c r="S625" s="750"/>
      <c r="T625" s="110"/>
      <c r="U625" s="107"/>
      <c r="V625" s="125"/>
      <c r="W625" s="125"/>
      <c r="X625" s="125"/>
      <c r="Y625" s="190"/>
      <c r="Z625" s="647"/>
      <c r="AA625" s="115"/>
      <c r="AB625" s="115"/>
    </row>
    <row r="626" spans="1:28">
      <c r="B626" s="1007"/>
      <c r="C626" s="1008" t="s">
        <v>11</v>
      </c>
      <c r="D626" s="1588">
        <v>0.25</v>
      </c>
      <c r="E626" s="2001">
        <v>19.25</v>
      </c>
      <c r="F626" s="2002">
        <v>19.75</v>
      </c>
      <c r="G626" s="2003">
        <v>83.75</v>
      </c>
      <c r="H626" s="2004">
        <v>587.5</v>
      </c>
      <c r="I626" s="2002">
        <v>15</v>
      </c>
      <c r="J626" s="2002">
        <v>0.3</v>
      </c>
      <c r="K626" s="2003">
        <v>0.35</v>
      </c>
      <c r="L626" s="1139">
        <v>175</v>
      </c>
      <c r="M626" s="1915">
        <v>275</v>
      </c>
      <c r="N626" s="1139">
        <v>275</v>
      </c>
      <c r="O626" s="1139">
        <v>62.5</v>
      </c>
      <c r="P626" s="2005">
        <v>3</v>
      </c>
      <c r="Q626" s="1101"/>
      <c r="R626" s="764"/>
      <c r="S626" s="2545"/>
      <c r="T626" s="110"/>
      <c r="U626" s="105"/>
      <c r="V626" s="125"/>
      <c r="W626" s="125"/>
      <c r="X626" s="604"/>
      <c r="Y626" s="190"/>
      <c r="Z626" s="647"/>
      <c r="AA626" s="115"/>
      <c r="AB626" s="115"/>
    </row>
    <row r="627" spans="1:28" ht="15.75" thickBot="1">
      <c r="B627" s="246"/>
      <c r="C627" s="1003" t="s">
        <v>475</v>
      </c>
      <c r="D627" s="1050"/>
      <c r="E627" s="1027">
        <f t="shared" ref="E627:P627" si="130">(E625*100/E673)-25</f>
        <v>0.1844155844155857</v>
      </c>
      <c r="F627" s="1028">
        <f t="shared" si="130"/>
        <v>-0.64810126582278471</v>
      </c>
      <c r="G627" s="1028">
        <f t="shared" si="130"/>
        <v>-4.2985074626866293E-2</v>
      </c>
      <c r="H627" s="1028">
        <f t="shared" si="130"/>
        <v>-0.16697872340425235</v>
      </c>
      <c r="I627" s="1028">
        <f t="shared" si="130"/>
        <v>-8.1416666666666657</v>
      </c>
      <c r="J627" s="1028">
        <f t="shared" si="130"/>
        <v>-8.3333333333332149E-2</v>
      </c>
      <c r="K627" s="1028">
        <f t="shared" si="130"/>
        <v>3.7142857142857224</v>
      </c>
      <c r="L627" s="1028">
        <f t="shared" si="130"/>
        <v>58.374857142857138</v>
      </c>
      <c r="M627" s="1028">
        <f t="shared" si="130"/>
        <v>-18.292636363636365</v>
      </c>
      <c r="N627" s="1028">
        <f t="shared" si="130"/>
        <v>-11.266045454545454</v>
      </c>
      <c r="O627" s="1028">
        <f t="shared" si="130"/>
        <v>-5.3950799999999965</v>
      </c>
      <c r="P627" s="1041">
        <f t="shared" si="130"/>
        <v>-10.135</v>
      </c>
      <c r="Q627" s="80"/>
      <c r="R627" s="124"/>
      <c r="S627" s="646"/>
      <c r="T627" s="1896"/>
      <c r="U627" s="125"/>
      <c r="V627" s="189"/>
      <c r="W627" s="189"/>
      <c r="X627" s="189"/>
      <c r="Y627" s="190"/>
      <c r="Z627" s="169"/>
      <c r="AA627" s="115"/>
      <c r="AB627" s="115"/>
    </row>
    <row r="628" spans="1:28">
      <c r="B628" s="91"/>
      <c r="C628" s="680" t="s">
        <v>123</v>
      </c>
      <c r="D628" s="61"/>
      <c r="E628" s="1887"/>
      <c r="F628" s="950"/>
      <c r="G628" s="950"/>
      <c r="H628" s="950"/>
      <c r="I628" s="950"/>
      <c r="J628" s="950"/>
      <c r="K628" s="1575"/>
      <c r="L628" s="950"/>
      <c r="M628" s="950"/>
      <c r="N628" s="950"/>
      <c r="O628" s="950"/>
      <c r="P628" s="1094"/>
      <c r="Q628" s="1091"/>
      <c r="R628" s="124"/>
      <c r="S628" s="646"/>
      <c r="T628" s="120"/>
      <c r="U628" s="105"/>
      <c r="V628" s="125"/>
      <c r="W628" s="365"/>
      <c r="X628" s="365"/>
      <c r="Y628" s="190"/>
      <c r="Z628" s="647"/>
      <c r="AA628" s="115"/>
      <c r="AB628" s="115"/>
    </row>
    <row r="629" spans="1:28">
      <c r="B629" s="1940" t="s">
        <v>1030</v>
      </c>
      <c r="C629" s="435" t="s">
        <v>1029</v>
      </c>
      <c r="D629" s="355">
        <v>60</v>
      </c>
      <c r="E629" s="232">
        <v>0.57599999999999996</v>
      </c>
      <c r="F629" s="350">
        <v>5.4359999999999999</v>
      </c>
      <c r="G629" s="350">
        <v>4.68</v>
      </c>
      <c r="H629" s="935">
        <v>69.959999999999994</v>
      </c>
      <c r="I629" s="1084">
        <v>3.06</v>
      </c>
      <c r="J629" s="1084">
        <v>1.7999999999999999E-2</v>
      </c>
      <c r="K629" s="1084">
        <v>3.4000000000000002E-2</v>
      </c>
      <c r="L629" s="1084">
        <v>15.12</v>
      </c>
      <c r="M629" s="1084">
        <v>14.7</v>
      </c>
      <c r="N629" s="1084">
        <v>15.24</v>
      </c>
      <c r="O629" s="1084">
        <v>15.24</v>
      </c>
      <c r="P629" s="2210">
        <v>1.242</v>
      </c>
      <c r="Q629" s="1082"/>
      <c r="R629" s="124"/>
      <c r="S629" s="730"/>
      <c r="T629" s="110"/>
      <c r="U629" s="107"/>
      <c r="V629" s="367"/>
      <c r="W629" s="367"/>
      <c r="X629" s="367"/>
      <c r="Y629" s="190"/>
      <c r="Z629" s="169"/>
      <c r="AA629" s="115"/>
      <c r="AB629" s="115"/>
    </row>
    <row r="630" spans="1:28">
      <c r="B630" s="1939" t="s">
        <v>663</v>
      </c>
      <c r="C630" s="1591" t="s">
        <v>824</v>
      </c>
      <c r="D630" s="2550">
        <v>200</v>
      </c>
      <c r="E630" s="411">
        <v>1.48</v>
      </c>
      <c r="F630" s="362">
        <v>3.54</v>
      </c>
      <c r="G630" s="745">
        <v>5.56</v>
      </c>
      <c r="H630" s="938">
        <v>60</v>
      </c>
      <c r="I630" s="359">
        <v>6.4</v>
      </c>
      <c r="J630" s="359">
        <v>3.4000000000000002E-2</v>
      </c>
      <c r="K630" s="359">
        <v>0.06</v>
      </c>
      <c r="L630" s="925">
        <v>0</v>
      </c>
      <c r="M630" s="368">
        <v>29.4</v>
      </c>
      <c r="N630" s="368">
        <v>39.200000000000003</v>
      </c>
      <c r="O630" s="368">
        <v>18.600000000000001</v>
      </c>
      <c r="P630" s="368">
        <v>0.88200000000000001</v>
      </c>
      <c r="Q630" s="552"/>
      <c r="R630" s="115"/>
      <c r="AA630" s="115"/>
      <c r="AB630" s="115"/>
    </row>
    <row r="631" spans="1:28">
      <c r="B631" s="1107" t="s">
        <v>1032</v>
      </c>
      <c r="C631" s="1879" t="s">
        <v>1031</v>
      </c>
      <c r="D631" s="2551">
        <v>100</v>
      </c>
      <c r="E631" s="861">
        <v>10.157</v>
      </c>
      <c r="F631" s="250">
        <v>6.3440000000000003</v>
      </c>
      <c r="G631" s="356">
        <v>21.298999999999999</v>
      </c>
      <c r="H631" s="935">
        <v>193.47399999999999</v>
      </c>
      <c r="I631" s="368">
        <v>0</v>
      </c>
      <c r="J631" s="368">
        <v>0.06</v>
      </c>
      <c r="K631" s="368">
        <v>0.06</v>
      </c>
      <c r="L631" s="925">
        <v>64</v>
      </c>
      <c r="M631" s="368">
        <v>86</v>
      </c>
      <c r="N631" s="2033">
        <v>151</v>
      </c>
      <c r="O631" s="359">
        <v>15.1</v>
      </c>
      <c r="P631" s="368">
        <v>0.73</v>
      </c>
      <c r="Q631" s="552"/>
      <c r="R631" s="115"/>
      <c r="AA631" s="115"/>
      <c r="AB631" s="115"/>
    </row>
    <row r="632" spans="1:28">
      <c r="B632" s="1108" t="s">
        <v>604</v>
      </c>
      <c r="C632" s="1520" t="s">
        <v>895</v>
      </c>
      <c r="D632" s="2550">
        <v>150</v>
      </c>
      <c r="E632" s="352">
        <v>4.1829999999999998</v>
      </c>
      <c r="F632" s="349">
        <v>5.01</v>
      </c>
      <c r="G632" s="349">
        <v>23.942</v>
      </c>
      <c r="H632" s="925">
        <v>157.5</v>
      </c>
      <c r="I632" s="350">
        <v>0</v>
      </c>
      <c r="J632" s="349">
        <v>8.0000000000000002E-3</v>
      </c>
      <c r="K632" s="349">
        <v>6.2E-2</v>
      </c>
      <c r="L632" s="925">
        <v>103.32</v>
      </c>
      <c r="M632" s="250">
        <v>17.100000000000001</v>
      </c>
      <c r="N632" s="250">
        <v>16.8</v>
      </c>
      <c r="O632" s="350">
        <v>7.21</v>
      </c>
      <c r="P632" s="250">
        <v>0.14699999999999999</v>
      </c>
      <c r="Q632" s="552"/>
      <c r="R632" s="115"/>
      <c r="S632" s="660"/>
      <c r="T632" s="110"/>
      <c r="U632" s="107"/>
      <c r="V632" s="125"/>
      <c r="W632" s="367"/>
      <c r="X632" s="125"/>
      <c r="Y632" s="717"/>
      <c r="Z632" s="659"/>
      <c r="AA632" s="115"/>
      <c r="AB632" s="115"/>
    </row>
    <row r="633" spans="1:28">
      <c r="B633" s="1106" t="s">
        <v>591</v>
      </c>
      <c r="C633" s="435" t="s">
        <v>250</v>
      </c>
      <c r="D633" s="355">
        <v>200</v>
      </c>
      <c r="E633" s="1833">
        <v>5.2039999999999997</v>
      </c>
      <c r="F633" s="359">
        <v>4.7480000000000002</v>
      </c>
      <c r="G633" s="359">
        <v>17.876999999999999</v>
      </c>
      <c r="H633" s="925">
        <v>135.25</v>
      </c>
      <c r="I633" s="352">
        <v>1.04</v>
      </c>
      <c r="J633" s="350">
        <v>0.06</v>
      </c>
      <c r="K633" s="350">
        <v>0.25</v>
      </c>
      <c r="L633" s="925">
        <v>26.454000000000001</v>
      </c>
      <c r="M633" s="352">
        <v>215.5</v>
      </c>
      <c r="N633" s="350">
        <v>172.8</v>
      </c>
      <c r="O633" s="350">
        <v>34.799999999999997</v>
      </c>
      <c r="P633" s="698">
        <v>0.80900000000000005</v>
      </c>
      <c r="Q633" s="1091"/>
      <c r="R633" s="134"/>
      <c r="S633" s="405"/>
      <c r="T633" s="396"/>
      <c r="U633" s="791"/>
      <c r="V633" s="626"/>
      <c r="W633" s="1162"/>
      <c r="X633" s="1163"/>
      <c r="Y633" s="1164"/>
      <c r="Z633" s="225"/>
      <c r="AA633" s="115"/>
      <c r="AB633" s="115"/>
    </row>
    <row r="634" spans="1:28">
      <c r="B634" s="1105" t="s">
        <v>9</v>
      </c>
      <c r="C634" s="435" t="s">
        <v>10</v>
      </c>
      <c r="D634" s="355">
        <v>44</v>
      </c>
      <c r="E634" s="1904">
        <v>1.694</v>
      </c>
      <c r="F634" s="359">
        <v>0.60499999999999998</v>
      </c>
      <c r="G634" s="350">
        <v>23.847999999999999</v>
      </c>
      <c r="H634" s="925">
        <v>107.617</v>
      </c>
      <c r="I634" s="250">
        <v>0</v>
      </c>
      <c r="J634" s="1063">
        <v>0.05</v>
      </c>
      <c r="K634" s="763">
        <v>0.02</v>
      </c>
      <c r="L634" s="925">
        <v>0</v>
      </c>
      <c r="M634" s="356">
        <v>8.8000000000000007</v>
      </c>
      <c r="N634" s="250">
        <v>28.6</v>
      </c>
      <c r="O634" s="250">
        <v>6.16</v>
      </c>
      <c r="P634" s="250">
        <v>0.05</v>
      </c>
      <c r="Q634" s="552"/>
      <c r="R634" s="1075"/>
      <c r="S634" s="130"/>
      <c r="T634" s="399"/>
      <c r="U634" s="1906"/>
      <c r="V634" s="855"/>
      <c r="W634" s="855"/>
      <c r="X634" s="855"/>
      <c r="Y634" s="855"/>
      <c r="Z634" s="1911"/>
      <c r="AA634" s="115"/>
      <c r="AB634" s="115"/>
    </row>
    <row r="635" spans="1:28">
      <c r="B635" s="1947" t="s">
        <v>9</v>
      </c>
      <c r="C635" s="1591" t="s">
        <v>426</v>
      </c>
      <c r="D635" s="1955">
        <v>30</v>
      </c>
      <c r="E635" s="2031">
        <v>1.6950000000000001</v>
      </c>
      <c r="F635" s="362">
        <v>0.45</v>
      </c>
      <c r="G635" s="362">
        <v>12.56</v>
      </c>
      <c r="H635" s="925">
        <v>61.07</v>
      </c>
      <c r="I635" s="250">
        <v>0</v>
      </c>
      <c r="J635" s="250">
        <v>0.08</v>
      </c>
      <c r="K635" s="250">
        <v>0.08</v>
      </c>
      <c r="L635" s="698">
        <v>0</v>
      </c>
      <c r="M635" s="356">
        <v>9.9</v>
      </c>
      <c r="N635" s="250">
        <v>70.2</v>
      </c>
      <c r="O635" s="250">
        <v>1.98</v>
      </c>
      <c r="P635" s="250">
        <v>1.32E-2</v>
      </c>
      <c r="Q635" s="552"/>
      <c r="R635" s="133"/>
      <c r="S635" s="130"/>
      <c r="T635" s="225"/>
      <c r="U635" s="125"/>
      <c r="V635" s="367"/>
      <c r="W635" s="367"/>
      <c r="X635" s="367"/>
      <c r="Y635" s="367"/>
      <c r="Z635" s="130"/>
      <c r="AA635" s="115"/>
      <c r="AB635" s="115"/>
    </row>
    <row r="636" spans="1:28" ht="15.75" thickBot="1">
      <c r="B636" s="1976" t="s">
        <v>785</v>
      </c>
      <c r="C636" s="2012" t="s">
        <v>322</v>
      </c>
      <c r="D636" s="1956">
        <v>100</v>
      </c>
      <c r="E636" s="360">
        <v>0.34</v>
      </c>
      <c r="F636" s="361">
        <v>0.34</v>
      </c>
      <c r="G636" s="362">
        <v>8.4</v>
      </c>
      <c r="H636" s="685">
        <v>40.29</v>
      </c>
      <c r="I636" s="508">
        <v>10</v>
      </c>
      <c r="J636" s="2203">
        <v>0.04</v>
      </c>
      <c r="K636" s="2203">
        <v>0.05</v>
      </c>
      <c r="L636" s="1037">
        <v>0</v>
      </c>
      <c r="M636" s="2032">
        <v>18</v>
      </c>
      <c r="N636" s="2032">
        <v>28</v>
      </c>
      <c r="O636" s="2344">
        <v>36.6</v>
      </c>
      <c r="P636" s="2032">
        <v>0.6</v>
      </c>
      <c r="Q636" s="1616"/>
      <c r="R636" s="115"/>
      <c r="S636" s="130"/>
      <c r="T636" s="187"/>
      <c r="U636" s="115"/>
      <c r="V636" s="130"/>
      <c r="W636" s="130"/>
      <c r="X636" s="130"/>
      <c r="Y636" s="130"/>
      <c r="Z636" s="130"/>
      <c r="AA636" s="115"/>
      <c r="AB636" s="115"/>
    </row>
    <row r="637" spans="1:28">
      <c r="B637" s="1038" t="s">
        <v>197</v>
      </c>
      <c r="C637" s="733"/>
      <c r="D637" s="2553">
        <f>SUM(D629:D636)</f>
        <v>884</v>
      </c>
      <c r="E637" s="496">
        <f t="shared" ref="E637:P637" si="131">SUM(E629:E636)</f>
        <v>25.329000000000001</v>
      </c>
      <c r="F637" s="927">
        <f t="shared" si="131"/>
        <v>26.472999999999999</v>
      </c>
      <c r="G637" s="497">
        <f t="shared" si="131"/>
        <v>118.166</v>
      </c>
      <c r="H637" s="1831">
        <f t="shared" si="131"/>
        <v>825.16099999999994</v>
      </c>
      <c r="I637" s="252">
        <f t="shared" si="131"/>
        <v>20.5</v>
      </c>
      <c r="J637" s="252">
        <f t="shared" si="131"/>
        <v>0.35</v>
      </c>
      <c r="K637" s="948">
        <f t="shared" si="131"/>
        <v>0.61599999999999999</v>
      </c>
      <c r="L637" s="252">
        <f t="shared" si="131"/>
        <v>208.89400000000001</v>
      </c>
      <c r="M637" s="932">
        <f t="shared" si="131"/>
        <v>399.4</v>
      </c>
      <c r="N637" s="932">
        <f t="shared" si="131"/>
        <v>521.84</v>
      </c>
      <c r="O637" s="932">
        <f t="shared" si="131"/>
        <v>135.69</v>
      </c>
      <c r="P637" s="843">
        <f t="shared" si="131"/>
        <v>4.4731999999999994</v>
      </c>
      <c r="Q637" s="1101"/>
      <c r="R637" s="124"/>
      <c r="S637" s="2080"/>
      <c r="T637" s="110"/>
      <c r="U637" s="107"/>
      <c r="V637" s="162"/>
      <c r="W637" s="638"/>
      <c r="X637" s="162"/>
      <c r="Y637" s="190"/>
      <c r="Z637" s="647"/>
      <c r="AA637" s="115"/>
      <c r="AB637" s="115"/>
    </row>
    <row r="638" spans="1:28">
      <c r="A638">
        <v>7</v>
      </c>
      <c r="B638" s="1007"/>
      <c r="C638" s="1008" t="s">
        <v>11</v>
      </c>
      <c r="D638" s="1588">
        <v>0.35</v>
      </c>
      <c r="E638" s="835">
        <v>26.95</v>
      </c>
      <c r="F638" s="836">
        <v>27.65</v>
      </c>
      <c r="G638" s="837">
        <v>117.25</v>
      </c>
      <c r="H638" s="1584">
        <v>822.5</v>
      </c>
      <c r="I638" s="836">
        <v>21</v>
      </c>
      <c r="J638" s="836">
        <v>0.42</v>
      </c>
      <c r="K638" s="837">
        <v>0.49</v>
      </c>
      <c r="L638" s="943">
        <v>245</v>
      </c>
      <c r="M638" s="1915">
        <v>385</v>
      </c>
      <c r="N638" s="1139">
        <v>385</v>
      </c>
      <c r="O638" s="943">
        <v>87.5</v>
      </c>
      <c r="P638" s="1142">
        <v>4.2</v>
      </c>
      <c r="Q638" s="1101"/>
      <c r="R638" s="124"/>
      <c r="S638" s="646"/>
      <c r="T638" s="110"/>
      <c r="U638" s="107"/>
      <c r="V638" s="367"/>
      <c r="W638" s="367"/>
      <c r="X638" s="367"/>
      <c r="Y638" s="190"/>
      <c r="Z638" s="647"/>
      <c r="AA638" s="115"/>
      <c r="AB638" s="115"/>
    </row>
    <row r="639" spans="1:28" ht="15.75" thickBot="1">
      <c r="B639" s="246"/>
      <c r="C639" s="1003" t="s">
        <v>475</v>
      </c>
      <c r="D639" s="1050"/>
      <c r="E639" s="1027">
        <f t="shared" ref="E639:P639" si="132">(E637*100/E673)-35</f>
        <v>-2.105194805194806</v>
      </c>
      <c r="F639" s="1028">
        <f t="shared" si="132"/>
        <v>-1.4898734177215189</v>
      </c>
      <c r="G639" s="1028">
        <f t="shared" si="132"/>
        <v>0.27343283582089839</v>
      </c>
      <c r="H639" s="1028">
        <f t="shared" si="132"/>
        <v>0.11323404255318792</v>
      </c>
      <c r="I639" s="1028">
        <f t="shared" si="132"/>
        <v>-0.8333333333333357</v>
      </c>
      <c r="J639" s="1028">
        <f t="shared" si="132"/>
        <v>-5.8333333333333321</v>
      </c>
      <c r="K639" s="1028">
        <f t="shared" si="132"/>
        <v>9.0000000000000071</v>
      </c>
      <c r="L639" s="1028">
        <f t="shared" si="132"/>
        <v>-5.1579999999999977</v>
      </c>
      <c r="M639" s="1028">
        <f t="shared" si="132"/>
        <v>1.3090909090909122</v>
      </c>
      <c r="N639" s="1028">
        <f t="shared" si="132"/>
        <v>12.439999999999998</v>
      </c>
      <c r="O639" s="1028">
        <f t="shared" si="132"/>
        <v>19.276000000000003</v>
      </c>
      <c r="P639" s="1041">
        <f t="shared" si="132"/>
        <v>2.2766666666666637</v>
      </c>
      <c r="Q639" s="1101"/>
      <c r="R639" s="126"/>
      <c r="S639" s="130"/>
      <c r="T639" s="2037"/>
      <c r="U639" s="130"/>
      <c r="V639" s="130"/>
      <c r="W639" s="130"/>
      <c r="X639" s="130"/>
      <c r="Y639" s="130"/>
      <c r="Z639" s="130"/>
      <c r="AA639" s="115"/>
      <c r="AB639" s="115"/>
    </row>
    <row r="640" spans="1:28">
      <c r="B640" s="525"/>
      <c r="C640" s="2322" t="s">
        <v>245</v>
      </c>
      <c r="D640" s="61"/>
      <c r="E640" s="949"/>
      <c r="F640" s="950"/>
      <c r="G640" s="950"/>
      <c r="H640" s="950"/>
      <c r="I640" s="950"/>
      <c r="J640" s="950"/>
      <c r="K640" s="950"/>
      <c r="L640" s="950"/>
      <c r="M640" s="950"/>
      <c r="N640" s="950"/>
      <c r="O640" s="950"/>
      <c r="P640" s="1094"/>
      <c r="Q640" s="1096"/>
      <c r="R640" s="115"/>
      <c r="S640" s="646"/>
      <c r="T640" s="110"/>
      <c r="U640" s="107"/>
      <c r="V640" s="125"/>
      <c r="W640" s="125"/>
      <c r="X640" s="125"/>
      <c r="Y640" s="190"/>
      <c r="Z640" s="647"/>
      <c r="AA640" s="115"/>
      <c r="AB640" s="115"/>
    </row>
    <row r="641" spans="2:28">
      <c r="B641" s="2324" t="s">
        <v>711</v>
      </c>
      <c r="C641" s="259" t="s">
        <v>712</v>
      </c>
      <c r="D641" s="269">
        <v>200</v>
      </c>
      <c r="E641" s="2034">
        <v>0.48299999999999998</v>
      </c>
      <c r="F641" s="2030">
        <v>8.3000000000000004E-2</v>
      </c>
      <c r="G641" s="1669">
        <v>8.1669999999999998</v>
      </c>
      <c r="H641" s="938">
        <v>34.9</v>
      </c>
      <c r="I641" s="359">
        <v>2.8570000000000002</v>
      </c>
      <c r="J641" s="361">
        <v>0</v>
      </c>
      <c r="K641" s="361">
        <v>0.01</v>
      </c>
      <c r="L641" s="1016">
        <v>1.113</v>
      </c>
      <c r="M641" s="2320">
        <v>8.8170000000000002</v>
      </c>
      <c r="N641" s="2320">
        <v>10.199999999999999</v>
      </c>
      <c r="O641" s="1042">
        <v>5.65</v>
      </c>
      <c r="P641" s="1922">
        <v>0.9</v>
      </c>
      <c r="Q641" s="888"/>
      <c r="R641" s="124"/>
      <c r="S641" s="405"/>
      <c r="T641" s="396"/>
      <c r="U641" s="1115"/>
      <c r="V641" s="626"/>
      <c r="W641" s="1162"/>
      <c r="X641" s="1163"/>
      <c r="Y641" s="1164"/>
      <c r="Z641" s="225"/>
      <c r="AA641" s="115"/>
      <c r="AB641" s="115"/>
    </row>
    <row r="642" spans="2:28">
      <c r="B642" s="2325" t="s">
        <v>870</v>
      </c>
      <c r="C642" s="442" t="s">
        <v>717</v>
      </c>
      <c r="D642" s="287" t="s">
        <v>720</v>
      </c>
      <c r="E642" s="330">
        <v>8.2940000000000005</v>
      </c>
      <c r="F642" s="361">
        <v>8.8439999999999994</v>
      </c>
      <c r="G642" s="2036">
        <v>11.904999999999999</v>
      </c>
      <c r="H642" s="938">
        <v>156.35400000000001</v>
      </c>
      <c r="I642" s="362">
        <v>1.056</v>
      </c>
      <c r="J642" s="362">
        <v>0.19800000000000001</v>
      </c>
      <c r="K642" s="1881">
        <v>0.06</v>
      </c>
      <c r="L642" s="2219">
        <v>215.95400000000001</v>
      </c>
      <c r="M642" s="362">
        <v>38.761000000000003</v>
      </c>
      <c r="N642" s="411">
        <v>143.69</v>
      </c>
      <c r="O642" s="1099">
        <v>2.4302999999999999</v>
      </c>
      <c r="P642" s="1921">
        <v>0.57999999999999996</v>
      </c>
      <c r="Q642" s="2321"/>
      <c r="R642" s="124"/>
      <c r="S642" s="130"/>
      <c r="T642" s="399"/>
      <c r="U642" s="1906"/>
      <c r="V642" s="855"/>
      <c r="W642" s="855"/>
      <c r="X642" s="855"/>
      <c r="Y642" s="855"/>
      <c r="Z642" s="2478"/>
      <c r="AA642" s="115"/>
      <c r="AB642" s="115"/>
    </row>
    <row r="643" spans="2:28">
      <c r="B643" s="1643"/>
      <c r="C643" s="2323" t="s">
        <v>722</v>
      </c>
      <c r="D643" s="834"/>
      <c r="F643" s="942"/>
      <c r="G643" s="1562"/>
      <c r="H643" s="1562"/>
      <c r="I643" s="942"/>
      <c r="J643" s="942"/>
      <c r="K643" s="1562"/>
      <c r="L643" s="942"/>
      <c r="M643" s="942"/>
      <c r="N643" s="1129"/>
      <c r="O643" s="942"/>
      <c r="P643" s="1562"/>
      <c r="Q643" s="513"/>
      <c r="R643" s="161"/>
      <c r="S643" s="130"/>
      <c r="T643" s="225"/>
      <c r="U643" s="125"/>
      <c r="V643" s="367"/>
      <c r="W643" s="367"/>
      <c r="X643" s="367"/>
      <c r="Y643" s="367"/>
      <c r="Z643" s="130"/>
      <c r="AA643" s="115"/>
      <c r="AB643" s="115"/>
    </row>
    <row r="644" spans="2:28" ht="15" customHeight="1" thickBot="1">
      <c r="B644" s="2552" t="s">
        <v>9</v>
      </c>
      <c r="C644" s="200" t="s">
        <v>426</v>
      </c>
      <c r="D644" s="271">
        <v>20</v>
      </c>
      <c r="E644" s="360">
        <v>1.1299999999999999</v>
      </c>
      <c r="F644" s="362">
        <v>0.3</v>
      </c>
      <c r="G644" s="362">
        <v>8.3729999999999993</v>
      </c>
      <c r="H644" s="925">
        <v>40.712000000000003</v>
      </c>
      <c r="I644" s="361">
        <v>0</v>
      </c>
      <c r="J644" s="361">
        <v>0.05</v>
      </c>
      <c r="K644" s="361">
        <v>0.05</v>
      </c>
      <c r="L644" s="1016">
        <v>0</v>
      </c>
      <c r="M644" s="2260">
        <v>6.6</v>
      </c>
      <c r="N644" s="1042">
        <v>46.8</v>
      </c>
      <c r="O644" s="361">
        <v>1.32</v>
      </c>
      <c r="P644" s="1042">
        <v>8.8000000000000005E-3</v>
      </c>
      <c r="Q644" s="551"/>
      <c r="R644" s="115"/>
      <c r="S644" s="124"/>
      <c r="T644" s="1146"/>
      <c r="U644" s="193"/>
      <c r="V644" s="193"/>
      <c r="W644" s="193"/>
      <c r="X644" s="725"/>
      <c r="Y644" s="776"/>
      <c r="Z644" s="130"/>
      <c r="AA644" s="115"/>
      <c r="AB644" s="115"/>
    </row>
    <row r="645" spans="2:28">
      <c r="B645" s="1038" t="s">
        <v>256</v>
      </c>
      <c r="C645" s="43"/>
      <c r="D645" s="2510">
        <f>D641+D644+80+20</f>
        <v>320</v>
      </c>
      <c r="E645" s="157">
        <f t="shared" ref="E645:P645" si="133">SUM(E641:E644)</f>
        <v>9.907</v>
      </c>
      <c r="F645" s="252">
        <f t="shared" si="133"/>
        <v>9.2270000000000003</v>
      </c>
      <c r="G645" s="921">
        <f t="shared" si="133"/>
        <v>28.445</v>
      </c>
      <c r="H645" s="921">
        <f t="shared" si="133"/>
        <v>231.96600000000001</v>
      </c>
      <c r="I645" s="252">
        <f t="shared" si="133"/>
        <v>3.9130000000000003</v>
      </c>
      <c r="J645" s="252">
        <f t="shared" si="133"/>
        <v>0.248</v>
      </c>
      <c r="K645" s="252">
        <f t="shared" si="133"/>
        <v>0.12</v>
      </c>
      <c r="L645" s="932">
        <f t="shared" si="133"/>
        <v>217.06700000000001</v>
      </c>
      <c r="M645" s="252">
        <f t="shared" si="133"/>
        <v>54.178000000000004</v>
      </c>
      <c r="N645" s="932">
        <f t="shared" si="133"/>
        <v>200.69</v>
      </c>
      <c r="O645" s="252">
        <f t="shared" si="133"/>
        <v>9.4003000000000014</v>
      </c>
      <c r="P645" s="843">
        <f t="shared" si="133"/>
        <v>1.4887999999999999</v>
      </c>
      <c r="R645" s="115"/>
      <c r="S645" s="394"/>
      <c r="T645" s="1146"/>
      <c r="U645" s="729"/>
      <c r="V645" s="729"/>
      <c r="W645" s="729"/>
      <c r="X645" s="394"/>
      <c r="Y645" s="394"/>
      <c r="Z645" s="394"/>
      <c r="AA645" s="115"/>
      <c r="AB645" s="115"/>
    </row>
    <row r="646" spans="2:28">
      <c r="B646" s="1007"/>
      <c r="C646" s="1008" t="s">
        <v>11</v>
      </c>
      <c r="D646" s="1588">
        <v>0.1</v>
      </c>
      <c r="E646" s="1145">
        <v>7.7</v>
      </c>
      <c r="F646" s="1143">
        <v>7.9</v>
      </c>
      <c r="G646" s="1144">
        <v>33.5</v>
      </c>
      <c r="H646" s="1144">
        <v>235</v>
      </c>
      <c r="I646" s="1024">
        <v>6</v>
      </c>
      <c r="J646" s="1024">
        <v>0.12</v>
      </c>
      <c r="K646" s="1023">
        <v>0.14000000000000001</v>
      </c>
      <c r="L646" s="1614">
        <v>70</v>
      </c>
      <c r="M646" s="1977">
        <v>110</v>
      </c>
      <c r="N646" s="1978">
        <v>110</v>
      </c>
      <c r="O646" s="1614">
        <v>25</v>
      </c>
      <c r="P646" s="1980">
        <v>1.2</v>
      </c>
      <c r="R646" s="115"/>
      <c r="S646" s="1153"/>
      <c r="T646" s="130"/>
      <c r="U646" s="130"/>
      <c r="V646" s="130"/>
      <c r="W646" s="130"/>
      <c r="X646" s="130"/>
      <c r="Y646" s="133"/>
      <c r="Z646" s="133"/>
      <c r="AA646" s="115"/>
      <c r="AB646" s="115"/>
    </row>
    <row r="647" spans="2:28" ht="15.75" thickBot="1">
      <c r="B647" s="246"/>
      <c r="C647" s="1003" t="s">
        <v>475</v>
      </c>
      <c r="D647" s="1050"/>
      <c r="E647" s="1027">
        <f t="shared" ref="E647:P647" si="134">(E645*100/E673)-10</f>
        <v>2.8662337662337674</v>
      </c>
      <c r="F647" s="1028">
        <f t="shared" si="134"/>
        <v>1.6797468354430389</v>
      </c>
      <c r="G647" s="1028">
        <f t="shared" si="134"/>
        <v>-1.5089552238805979</v>
      </c>
      <c r="H647" s="1028">
        <f t="shared" si="134"/>
        <v>-0.12910638297872268</v>
      </c>
      <c r="I647" s="1028">
        <f t="shared" si="134"/>
        <v>-3.4783333333333335</v>
      </c>
      <c r="J647" s="1028">
        <f t="shared" si="134"/>
        <v>10.666666666666668</v>
      </c>
      <c r="K647" s="1028">
        <f t="shared" si="134"/>
        <v>-1.4285714285714288</v>
      </c>
      <c r="L647" s="1028">
        <f t="shared" si="134"/>
        <v>21.00957142857143</v>
      </c>
      <c r="M647" s="1028">
        <f t="shared" si="134"/>
        <v>-5.074727272727273</v>
      </c>
      <c r="N647" s="1028">
        <f t="shared" si="134"/>
        <v>8.244545454545456</v>
      </c>
      <c r="O647" s="1028">
        <f t="shared" si="134"/>
        <v>-6.2398799999999994</v>
      </c>
      <c r="P647" s="1041">
        <f t="shared" si="134"/>
        <v>2.4066666666666663</v>
      </c>
      <c r="Q647" s="315"/>
      <c r="R647" s="115"/>
      <c r="S647" s="731"/>
      <c r="T647" s="1147"/>
      <c r="U647" s="1148"/>
      <c r="V647" s="648"/>
      <c r="W647" s="648"/>
      <c r="X647" s="649"/>
      <c r="Y647" s="731"/>
      <c r="Z647" s="731"/>
      <c r="AA647" s="115"/>
      <c r="AB647" s="115"/>
    </row>
    <row r="648" spans="2:28">
      <c r="Q648" s="315"/>
      <c r="R648" s="115"/>
      <c r="S648" s="650"/>
      <c r="T648" s="1146"/>
      <c r="U648" s="650"/>
      <c r="V648" s="650"/>
      <c r="W648" s="650"/>
      <c r="X648" s="650"/>
      <c r="Y648" s="650"/>
      <c r="Z648" s="650"/>
      <c r="AA648" s="115"/>
      <c r="AB648" s="115"/>
    </row>
    <row r="649" spans="2:28" ht="15.75" thickBot="1">
      <c r="R649" s="115"/>
      <c r="S649" s="400"/>
      <c r="T649" s="1150"/>
      <c r="U649" s="401"/>
      <c r="V649" s="628"/>
      <c r="W649" s="628"/>
      <c r="X649" s="400"/>
      <c r="Y649" s="400"/>
      <c r="Z649" s="400"/>
      <c r="AA649" s="115"/>
      <c r="AB649" s="115"/>
    </row>
    <row r="650" spans="2:28">
      <c r="B650" s="841"/>
      <c r="C650" s="43" t="s">
        <v>315</v>
      </c>
      <c r="D650" s="44"/>
      <c r="E650" s="157">
        <f t="shared" ref="E650:P650" si="135">E625+E637</f>
        <v>44.721000000000004</v>
      </c>
      <c r="F650" s="252">
        <f t="shared" si="135"/>
        <v>45.710999999999999</v>
      </c>
      <c r="G650" s="252">
        <f t="shared" si="135"/>
        <v>201.77199999999999</v>
      </c>
      <c r="H650" s="252">
        <f t="shared" si="135"/>
        <v>1408.7370000000001</v>
      </c>
      <c r="I650" s="252">
        <f t="shared" si="135"/>
        <v>30.615000000000002</v>
      </c>
      <c r="J650" s="252">
        <f t="shared" si="135"/>
        <v>0.64900000000000002</v>
      </c>
      <c r="K650" s="252">
        <f t="shared" si="135"/>
        <v>1.018</v>
      </c>
      <c r="L650" s="252">
        <f t="shared" si="135"/>
        <v>792.51799999999992</v>
      </c>
      <c r="M650" s="932">
        <f t="shared" si="135"/>
        <v>473.18099999999998</v>
      </c>
      <c r="N650" s="932">
        <f t="shared" si="135"/>
        <v>672.9135</v>
      </c>
      <c r="O650" s="932">
        <f t="shared" si="135"/>
        <v>184.70230000000001</v>
      </c>
      <c r="P650" s="843">
        <f t="shared" si="135"/>
        <v>6.2569999999999997</v>
      </c>
      <c r="Q650" s="315"/>
      <c r="R650" s="134"/>
      <c r="S650" s="1155"/>
      <c r="T650" s="1152"/>
      <c r="U650" s="1155"/>
      <c r="V650" s="1155"/>
      <c r="W650" s="1155"/>
      <c r="X650" s="1154"/>
      <c r="Y650" s="1155"/>
      <c r="Z650" s="1155"/>
      <c r="AA650" s="115"/>
      <c r="AB650" s="115"/>
    </row>
    <row r="651" spans="2:28">
      <c r="B651" s="443"/>
      <c r="C651" s="897" t="s">
        <v>11</v>
      </c>
      <c r="D651" s="1588">
        <v>0.6</v>
      </c>
      <c r="E651" s="835">
        <v>46.2</v>
      </c>
      <c r="F651" s="836">
        <v>47.4</v>
      </c>
      <c r="G651" s="837">
        <v>201</v>
      </c>
      <c r="H651" s="837">
        <v>1410</v>
      </c>
      <c r="I651" s="1140">
        <v>36</v>
      </c>
      <c r="J651" s="836">
        <v>0.72</v>
      </c>
      <c r="K651" s="837">
        <v>0.84</v>
      </c>
      <c r="L651" s="943">
        <v>420</v>
      </c>
      <c r="M651" s="1049">
        <v>660</v>
      </c>
      <c r="N651" s="1139">
        <v>660</v>
      </c>
      <c r="O651" s="1139">
        <v>150</v>
      </c>
      <c r="P651" s="1142">
        <v>7.2</v>
      </c>
      <c r="Q651" s="315"/>
      <c r="R651" s="124"/>
      <c r="S651" s="162"/>
      <c r="T651" s="405"/>
      <c r="U651" s="162"/>
      <c r="V651" s="162"/>
      <c r="W651" s="162"/>
      <c r="X651" s="162"/>
      <c r="Y651" s="162"/>
      <c r="Z651" s="162"/>
      <c r="AA651" s="115"/>
      <c r="AB651" s="115"/>
    </row>
    <row r="652" spans="2:28" ht="15.75" thickBot="1">
      <c r="B652" s="246"/>
      <c r="C652" s="1003" t="s">
        <v>475</v>
      </c>
      <c r="D652" s="1050"/>
      <c r="E652" s="1027">
        <f t="shared" ref="E652:P652" si="136">(E650*100/E673)-60</f>
        <v>-1.9207792207792167</v>
      </c>
      <c r="F652" s="1028">
        <f t="shared" si="136"/>
        <v>-2.1379746835443072</v>
      </c>
      <c r="G652" s="1028">
        <f t="shared" si="136"/>
        <v>0.23044776119402854</v>
      </c>
      <c r="H652" s="1028">
        <f t="shared" si="136"/>
        <v>-5.3744680851060878E-2</v>
      </c>
      <c r="I652" s="1028">
        <f t="shared" si="136"/>
        <v>-8.9750000000000014</v>
      </c>
      <c r="J652" s="1028">
        <f t="shared" si="136"/>
        <v>-5.9166666666666572</v>
      </c>
      <c r="K652" s="1028">
        <f t="shared" si="136"/>
        <v>12.714285714285722</v>
      </c>
      <c r="L652" s="1028">
        <f t="shared" si="136"/>
        <v>53.216857142857123</v>
      </c>
      <c r="M652" s="1028">
        <f t="shared" si="136"/>
        <v>-16.983545454545457</v>
      </c>
      <c r="N652" s="1028">
        <f t="shared" si="136"/>
        <v>1.1739545454545492</v>
      </c>
      <c r="O652" s="1028">
        <f t="shared" si="136"/>
        <v>13.880920000000003</v>
      </c>
      <c r="P652" s="1041">
        <f t="shared" si="136"/>
        <v>-7.8583333333333414</v>
      </c>
      <c r="Q652" s="315"/>
      <c r="R652" s="124"/>
      <c r="S652" s="130"/>
      <c r="T652" s="130"/>
      <c r="U652" s="130"/>
      <c r="V652" s="130"/>
      <c r="W652" s="130"/>
      <c r="X652" s="130"/>
      <c r="Y652" s="130"/>
      <c r="Z652" s="130"/>
      <c r="AA652" s="115"/>
      <c r="AB652" s="115"/>
    </row>
    <row r="653" spans="2:28" ht="15.75" thickBot="1">
      <c r="Q653" s="315"/>
      <c r="R653" s="124"/>
      <c r="S653" s="124"/>
      <c r="T653" s="1146"/>
      <c r="U653" s="193"/>
      <c r="V653" s="193"/>
      <c r="W653" s="193"/>
      <c r="X653" s="725"/>
      <c r="Y653" s="776"/>
      <c r="Z653" s="130"/>
    </row>
    <row r="654" spans="2:28">
      <c r="B654" s="841"/>
      <c r="C654" s="43" t="s">
        <v>314</v>
      </c>
      <c r="D654" s="44"/>
      <c r="E654" s="157">
        <f t="shared" ref="E654:P654" si="137">E637+E645</f>
        <v>35.236000000000004</v>
      </c>
      <c r="F654" s="252">
        <f t="shared" si="137"/>
        <v>35.700000000000003</v>
      </c>
      <c r="G654" s="252">
        <f t="shared" si="137"/>
        <v>146.61099999999999</v>
      </c>
      <c r="H654" s="252">
        <f t="shared" si="137"/>
        <v>1057.127</v>
      </c>
      <c r="I654" s="252">
        <f t="shared" si="137"/>
        <v>24.413</v>
      </c>
      <c r="J654" s="252">
        <f t="shared" si="137"/>
        <v>0.59799999999999998</v>
      </c>
      <c r="K654" s="252">
        <f t="shared" si="137"/>
        <v>0.73599999999999999</v>
      </c>
      <c r="L654" s="932">
        <f t="shared" si="137"/>
        <v>425.96100000000001</v>
      </c>
      <c r="M654" s="932">
        <f t="shared" si="137"/>
        <v>453.57799999999997</v>
      </c>
      <c r="N654" s="932">
        <f t="shared" si="137"/>
        <v>722.53</v>
      </c>
      <c r="O654" s="932">
        <f t="shared" si="137"/>
        <v>145.09030000000001</v>
      </c>
      <c r="P654" s="843">
        <f t="shared" si="137"/>
        <v>5.9619999999999997</v>
      </c>
      <c r="Q654" s="315"/>
      <c r="R654" s="115"/>
      <c r="S654" s="394"/>
      <c r="T654" s="1146"/>
      <c r="U654" s="729"/>
      <c r="V654" s="729"/>
      <c r="W654" s="729"/>
      <c r="X654" s="394"/>
      <c r="Y654" s="394"/>
      <c r="Z654" s="394"/>
    </row>
    <row r="655" spans="2:28">
      <c r="B655" s="443"/>
      <c r="C655" s="897" t="s">
        <v>11</v>
      </c>
      <c r="D655" s="1588">
        <v>0.45</v>
      </c>
      <c r="E655" s="1141">
        <v>34.65</v>
      </c>
      <c r="F655" s="1024">
        <v>35.549999999999997</v>
      </c>
      <c r="G655" s="1023">
        <v>150.75</v>
      </c>
      <c r="H655" s="1023">
        <v>1057.5</v>
      </c>
      <c r="I655" s="1140">
        <v>27</v>
      </c>
      <c r="J655" s="836">
        <v>0.54</v>
      </c>
      <c r="K655" s="837">
        <v>0.63</v>
      </c>
      <c r="L655" s="943">
        <v>315</v>
      </c>
      <c r="M655" s="1049">
        <v>495</v>
      </c>
      <c r="N655" s="1139">
        <v>495</v>
      </c>
      <c r="O655" s="1139">
        <v>112.5</v>
      </c>
      <c r="P655" s="1142">
        <v>5.4</v>
      </c>
      <c r="Q655" s="315"/>
      <c r="R655" s="115"/>
      <c r="S655" s="1153"/>
      <c r="T655" s="130"/>
      <c r="U655" s="130"/>
      <c r="V655" s="130"/>
      <c r="W655" s="130"/>
      <c r="X655" s="130"/>
      <c r="Y655" s="133"/>
      <c r="Z655" s="133"/>
    </row>
    <row r="656" spans="2:28" ht="15.75" thickBot="1">
      <c r="B656" s="246"/>
      <c r="C656" s="1003" t="s">
        <v>475</v>
      </c>
      <c r="D656" s="1050"/>
      <c r="E656" s="1027">
        <f t="shared" ref="E656:P656" si="138">(E654*100/E673)-45</f>
        <v>0.76103896103896318</v>
      </c>
      <c r="F656" s="1028">
        <f t="shared" si="138"/>
        <v>0.18987341772152178</v>
      </c>
      <c r="G656" s="1028">
        <f t="shared" si="138"/>
        <v>-1.2355223880597066</v>
      </c>
      <c r="H656" s="1028">
        <f t="shared" si="138"/>
        <v>-1.5872340425531206E-2</v>
      </c>
      <c r="I656" s="1028">
        <f t="shared" si="138"/>
        <v>-4.3116666666666603</v>
      </c>
      <c r="J656" s="1028">
        <f t="shared" si="138"/>
        <v>4.8333333333333357</v>
      </c>
      <c r="K656" s="1028">
        <f t="shared" si="138"/>
        <v>7.5714285714285694</v>
      </c>
      <c r="L656" s="1028">
        <f t="shared" si="138"/>
        <v>15.851571428571425</v>
      </c>
      <c r="M656" s="1028">
        <f t="shared" si="138"/>
        <v>-3.7656363636363679</v>
      </c>
      <c r="N656" s="1028">
        <f t="shared" si="138"/>
        <v>20.684545454545457</v>
      </c>
      <c r="O656" s="1028">
        <f t="shared" si="138"/>
        <v>13.036120000000004</v>
      </c>
      <c r="P656" s="1041">
        <f t="shared" si="138"/>
        <v>4.68333333333333</v>
      </c>
      <c r="Q656" s="315"/>
      <c r="S656" s="731"/>
      <c r="T656" s="1147"/>
      <c r="U656" s="1148"/>
      <c r="V656" s="648"/>
      <c r="W656" s="648"/>
      <c r="X656" s="649"/>
      <c r="Y656" s="731"/>
      <c r="Z656" s="731"/>
    </row>
    <row r="657" spans="2:34" ht="15.75" thickBot="1">
      <c r="Q657" s="315"/>
      <c r="S657" s="650"/>
      <c r="T657" s="1146"/>
      <c r="U657" s="650"/>
      <c r="V657" s="650"/>
      <c r="W657" s="650"/>
      <c r="X657" s="650"/>
      <c r="Y657" s="650"/>
      <c r="Z657" s="650"/>
    </row>
    <row r="658" spans="2:34">
      <c r="B658" s="1006" t="s">
        <v>351</v>
      </c>
      <c r="C658" s="75"/>
      <c r="D658" s="44"/>
      <c r="E658" s="953">
        <f t="shared" ref="E658:P658" si="139">E625+E637+E645</f>
        <v>54.628</v>
      </c>
      <c r="F658" s="954">
        <f t="shared" si="139"/>
        <v>54.938000000000002</v>
      </c>
      <c r="G658" s="954">
        <f t="shared" si="139"/>
        <v>230.21699999999998</v>
      </c>
      <c r="H658" s="954">
        <f t="shared" si="139"/>
        <v>1640.703</v>
      </c>
      <c r="I658" s="954">
        <f t="shared" si="139"/>
        <v>34.528000000000006</v>
      </c>
      <c r="J658" s="954">
        <f t="shared" si="139"/>
        <v>0.89700000000000002</v>
      </c>
      <c r="K658" s="954">
        <f t="shared" si="139"/>
        <v>1.1379999999999999</v>
      </c>
      <c r="L658" s="2013">
        <f t="shared" si="139"/>
        <v>1009.5849999999999</v>
      </c>
      <c r="M658" s="2013">
        <f t="shared" si="139"/>
        <v>527.35900000000004</v>
      </c>
      <c r="N658" s="2209">
        <f t="shared" si="139"/>
        <v>873.60349999999994</v>
      </c>
      <c r="O658" s="2013">
        <f t="shared" si="139"/>
        <v>194.1026</v>
      </c>
      <c r="P658" s="1046">
        <f t="shared" si="139"/>
        <v>7.7457999999999991</v>
      </c>
      <c r="Q658" s="315"/>
      <c r="S658" s="400"/>
      <c r="T658" s="1150"/>
      <c r="U658" s="401"/>
      <c r="V658" s="628"/>
      <c r="W658" s="628"/>
      <c r="X658" s="400"/>
      <c r="Y658" s="400"/>
      <c r="Z658" s="400"/>
    </row>
    <row r="659" spans="2:34" ht="13.5" customHeight="1">
      <c r="B659" s="1007"/>
      <c r="C659" s="1008" t="s">
        <v>11</v>
      </c>
      <c r="D659" s="1588">
        <v>0.7</v>
      </c>
      <c r="E659" s="1145">
        <v>53.9</v>
      </c>
      <c r="F659" s="1143">
        <v>55.3</v>
      </c>
      <c r="G659" s="1144">
        <v>234.5</v>
      </c>
      <c r="H659" s="1144">
        <v>1645</v>
      </c>
      <c r="I659" s="1140">
        <v>42</v>
      </c>
      <c r="J659" s="836">
        <v>0.84</v>
      </c>
      <c r="K659" s="837">
        <v>0.98</v>
      </c>
      <c r="L659" s="943">
        <v>490</v>
      </c>
      <c r="M659" s="1049">
        <v>770</v>
      </c>
      <c r="N659" s="1139">
        <v>770</v>
      </c>
      <c r="O659" s="1139">
        <v>175</v>
      </c>
      <c r="P659" s="1142">
        <v>8.4</v>
      </c>
      <c r="Q659" s="315"/>
      <c r="S659" s="1155"/>
      <c r="T659" s="1152"/>
      <c r="U659" s="1155"/>
      <c r="V659" s="1155"/>
      <c r="W659" s="1155"/>
      <c r="X659" s="1154"/>
      <c r="Y659" s="1155"/>
      <c r="Z659" s="1155"/>
    </row>
    <row r="660" spans="2:34" ht="12" customHeight="1" thickBot="1">
      <c r="B660" s="246"/>
      <c r="C660" s="1003" t="s">
        <v>475</v>
      </c>
      <c r="D660" s="1050"/>
      <c r="E660" s="1027">
        <f t="shared" ref="E660:P660" si="140">(E658*100/E673)-70</f>
        <v>0.94545454545455243</v>
      </c>
      <c r="F660" s="1028">
        <f t="shared" si="140"/>
        <v>-0.45822784810125938</v>
      </c>
      <c r="G660" s="1028">
        <f t="shared" si="140"/>
        <v>-1.2785074626865764</v>
      </c>
      <c r="H660" s="1028">
        <f t="shared" si="140"/>
        <v>-0.18285106382978711</v>
      </c>
      <c r="I660" s="1028">
        <f t="shared" si="140"/>
        <v>-12.453333333333326</v>
      </c>
      <c r="J660" s="1028">
        <f t="shared" si="140"/>
        <v>4.75</v>
      </c>
      <c r="K660" s="1028">
        <f t="shared" si="140"/>
        <v>11.285714285714278</v>
      </c>
      <c r="L660" s="1028">
        <f t="shared" si="140"/>
        <v>74.226428571428556</v>
      </c>
      <c r="M660" s="1028">
        <f t="shared" si="140"/>
        <v>-22.058272727272723</v>
      </c>
      <c r="N660" s="1028">
        <f t="shared" si="140"/>
        <v>9.4184999999999945</v>
      </c>
      <c r="O660" s="1028">
        <f t="shared" si="140"/>
        <v>7.6410399999999896</v>
      </c>
      <c r="P660" s="1041">
        <f t="shared" si="140"/>
        <v>-5.451666666666668</v>
      </c>
      <c r="Q660" s="315"/>
      <c r="S660" s="162"/>
      <c r="T660" s="405"/>
      <c r="U660" s="162"/>
      <c r="V660" s="162"/>
      <c r="W660" s="162"/>
      <c r="X660" s="162"/>
      <c r="Y660" s="162"/>
      <c r="Z660" s="162"/>
    </row>
    <row r="661" spans="2:34" ht="11.25" customHeight="1">
      <c r="Q661" s="315"/>
      <c r="S661" s="130"/>
      <c r="T661" s="130"/>
      <c r="U661" s="130"/>
      <c r="V661" s="130"/>
      <c r="W661" s="130"/>
      <c r="X661" s="130"/>
      <c r="Y661" s="130"/>
      <c r="Z661" s="130"/>
    </row>
    <row r="662" spans="2:34" ht="13.5" customHeight="1">
      <c r="Q662" s="315"/>
      <c r="S662" s="124"/>
      <c r="T662" s="1157"/>
      <c r="U662" s="193"/>
      <c r="V662" s="193"/>
      <c r="W662" s="193"/>
      <c r="X662" s="725"/>
      <c r="Y662" s="776"/>
      <c r="Z662" s="130"/>
    </row>
    <row r="663" spans="2:34" ht="13.5" customHeight="1">
      <c r="Q663" s="315"/>
      <c r="S663" s="394"/>
      <c r="T663" s="1146"/>
      <c r="U663" s="729"/>
      <c r="V663" s="729"/>
      <c r="W663" s="729"/>
      <c r="X663" s="394"/>
      <c r="Y663" s="394"/>
      <c r="Z663" s="394"/>
    </row>
    <row r="664" spans="2:34" ht="13.5" customHeight="1">
      <c r="S664" s="1153"/>
      <c r="T664" s="130"/>
      <c r="U664" s="130"/>
      <c r="V664" s="130"/>
      <c r="W664" s="130"/>
      <c r="X664" s="130"/>
      <c r="Y664" s="133"/>
      <c r="Z664" s="133"/>
    </row>
    <row r="665" spans="2:34">
      <c r="C665" s="899"/>
      <c r="D665" s="12" t="s">
        <v>213</v>
      </c>
      <c r="E665" s="317"/>
      <c r="S665" s="731"/>
      <c r="T665" s="1147"/>
      <c r="U665" s="1148"/>
      <c r="V665" s="648"/>
      <c r="W665" s="648"/>
      <c r="X665" s="649"/>
      <c r="Y665" s="731"/>
      <c r="Z665" s="731"/>
    </row>
    <row r="666" spans="2:34" ht="13.5" customHeight="1">
      <c r="C666" s="13" t="s">
        <v>828</v>
      </c>
      <c r="D666" s="159"/>
      <c r="E666" s="2"/>
      <c r="F666"/>
      <c r="I666"/>
      <c r="J666"/>
      <c r="K666" s="26"/>
      <c r="L666" s="26"/>
      <c r="M666"/>
      <c r="N666"/>
      <c r="O666"/>
      <c r="P666"/>
      <c r="Q666" s="115"/>
      <c r="S666" s="650"/>
      <c r="T666" s="1146"/>
      <c r="U666" s="650"/>
      <c r="V666" s="650"/>
      <c r="W666" s="650"/>
      <c r="X666" s="650"/>
      <c r="Y666" s="650"/>
      <c r="Z666" s="650"/>
    </row>
    <row r="667" spans="2:34" ht="12" customHeight="1">
      <c r="C667" s="25" t="s">
        <v>361</v>
      </c>
      <c r="I667" s="324" t="s">
        <v>382</v>
      </c>
      <c r="N667" s="5"/>
      <c r="S667" s="1158"/>
      <c r="U667" s="401"/>
      <c r="V667" s="651"/>
      <c r="W667" s="628"/>
      <c r="X667" s="400"/>
      <c r="Y667" s="400"/>
      <c r="Z667" s="400"/>
    </row>
    <row r="668" spans="2:34">
      <c r="C668" s="899" t="s">
        <v>829</v>
      </c>
      <c r="S668" s="1155"/>
      <c r="T668" s="1152"/>
      <c r="U668" s="1155"/>
      <c r="V668" s="1155"/>
      <c r="W668" s="1155"/>
      <c r="X668" s="1154"/>
      <c r="Y668" s="1155"/>
      <c r="Z668" s="1155"/>
    </row>
    <row r="669" spans="2:34" ht="21.75" thickBot="1">
      <c r="B669" s="28" t="s">
        <v>355</v>
      </c>
      <c r="C669" s="26"/>
      <c r="D669"/>
      <c r="F669" s="32" t="s">
        <v>850</v>
      </c>
      <c r="I669" s="29" t="s">
        <v>0</v>
      </c>
      <c r="J669"/>
      <c r="K669" s="86" t="s">
        <v>473</v>
      </c>
      <c r="L669" s="26"/>
      <c r="M669" s="26"/>
      <c r="N669" s="33"/>
      <c r="P669" s="128"/>
      <c r="S669" s="162"/>
      <c r="T669" s="405"/>
      <c r="U669" s="162"/>
      <c r="V669" s="162"/>
      <c r="W669" s="162"/>
      <c r="X669" s="162"/>
      <c r="Y669" s="162"/>
      <c r="Z669" s="162"/>
    </row>
    <row r="670" spans="2:34" ht="15.75" thickBot="1">
      <c r="B670" s="990" t="s">
        <v>354</v>
      </c>
      <c r="C670" s="65"/>
      <c r="D670" s="527"/>
      <c r="E670" s="1160" t="s">
        <v>852</v>
      </c>
      <c r="F670" s="373"/>
      <c r="G670" s="373"/>
      <c r="H670" s="1900" t="s">
        <v>703</v>
      </c>
      <c r="I670" s="682" t="s">
        <v>333</v>
      </c>
      <c r="J670" s="1986"/>
      <c r="K670" s="1986"/>
      <c r="L670" s="1987"/>
      <c r="M670" s="909" t="s">
        <v>334</v>
      </c>
      <c r="N670" s="40"/>
      <c r="O670" s="910"/>
      <c r="P670" s="529"/>
      <c r="Q670" s="315"/>
      <c r="S670" s="115"/>
      <c r="T670" s="115"/>
      <c r="U670" s="115"/>
      <c r="V670" s="115"/>
      <c r="W670" s="115"/>
      <c r="X670" s="115"/>
      <c r="Y670" s="115"/>
      <c r="Z670" s="115"/>
    </row>
    <row r="671" spans="2:34" ht="16.5" customHeight="1">
      <c r="B671" s="68"/>
      <c r="C671" s="988" t="s">
        <v>307</v>
      </c>
      <c r="D671" s="530"/>
      <c r="E671" s="1134" t="s">
        <v>189</v>
      </c>
      <c r="F671" s="1134" t="s">
        <v>56</v>
      </c>
      <c r="G671" s="1984" t="s">
        <v>57</v>
      </c>
      <c r="H671" s="1985" t="s">
        <v>192</v>
      </c>
      <c r="I671" s="744"/>
      <c r="J671" s="1928"/>
      <c r="K671" s="40"/>
      <c r="L671" s="1928"/>
      <c r="M671" s="1988" t="s">
        <v>345</v>
      </c>
      <c r="N671" s="1989" t="s">
        <v>346</v>
      </c>
      <c r="O671" s="1988" t="s">
        <v>347</v>
      </c>
      <c r="P671" s="1990" t="s">
        <v>348</v>
      </c>
      <c r="Q671" s="315"/>
      <c r="S671" s="115"/>
      <c r="T671" s="115"/>
      <c r="U671" s="115"/>
      <c r="V671" s="115"/>
      <c r="W671" s="115"/>
      <c r="X671" s="115"/>
      <c r="Y671" s="115"/>
      <c r="Z671" s="115"/>
    </row>
    <row r="672" spans="2:34" ht="17.25" customHeight="1" thickBot="1">
      <c r="B672" s="64"/>
      <c r="C672" s="741" t="s">
        <v>851</v>
      </c>
      <c r="D672" s="499"/>
      <c r="E672" s="459" t="s">
        <v>6</v>
      </c>
      <c r="F672" s="459" t="s">
        <v>7</v>
      </c>
      <c r="G672" s="459" t="s">
        <v>8</v>
      </c>
      <c r="H672" s="1933" t="s">
        <v>466</v>
      </c>
      <c r="I672" s="1124" t="s">
        <v>336</v>
      </c>
      <c r="J672" s="1991" t="s">
        <v>337</v>
      </c>
      <c r="K672" s="1749" t="s">
        <v>338</v>
      </c>
      <c r="L672" s="1934" t="s">
        <v>339</v>
      </c>
      <c r="M672" s="1935" t="s">
        <v>340</v>
      </c>
      <c r="N672" s="1934" t="s">
        <v>341</v>
      </c>
      <c r="O672" s="1935" t="s">
        <v>342</v>
      </c>
      <c r="P672" s="1937" t="s">
        <v>343</v>
      </c>
      <c r="Q672" s="315"/>
      <c r="R672" s="115"/>
      <c r="S672" s="115"/>
      <c r="T672" s="115"/>
      <c r="U672" s="115"/>
      <c r="V672" s="115"/>
      <c r="W672" s="115"/>
      <c r="X672" s="115"/>
      <c r="Y672" s="115"/>
      <c r="Z672" s="115"/>
      <c r="AB672" s="115"/>
      <c r="AC672" s="115"/>
      <c r="AD672" s="115"/>
      <c r="AE672" s="115"/>
      <c r="AF672" s="115"/>
      <c r="AG672" s="115"/>
      <c r="AH672" s="115"/>
    </row>
    <row r="673" spans="2:34">
      <c r="B673" s="68"/>
      <c r="C673" s="957" t="s">
        <v>106</v>
      </c>
      <c r="D673" s="958">
        <v>1</v>
      </c>
      <c r="E673" s="407">
        <v>77</v>
      </c>
      <c r="F673" s="66">
        <v>79</v>
      </c>
      <c r="G673" s="67">
        <v>335</v>
      </c>
      <c r="H673" s="1135">
        <v>2350</v>
      </c>
      <c r="I673" s="407">
        <v>60</v>
      </c>
      <c r="J673" s="66">
        <v>1.2</v>
      </c>
      <c r="K673" s="66">
        <v>1.4</v>
      </c>
      <c r="L673" s="1135">
        <v>700</v>
      </c>
      <c r="M673" s="2533">
        <v>1100</v>
      </c>
      <c r="N673" s="2533">
        <v>1100</v>
      </c>
      <c r="O673" s="2533">
        <v>250</v>
      </c>
      <c r="P673" s="2534">
        <v>12</v>
      </c>
      <c r="Q673" s="315"/>
      <c r="R673" s="135"/>
      <c r="S673" s="115"/>
      <c r="T673" s="115"/>
      <c r="U673" s="115"/>
      <c r="V673" s="115"/>
      <c r="W673" s="115"/>
      <c r="X673" s="115"/>
      <c r="Y673" s="115"/>
      <c r="Z673" s="115"/>
      <c r="AB673" s="130"/>
      <c r="AC673" s="130"/>
      <c r="AD673" s="130"/>
      <c r="AE673" s="130"/>
      <c r="AF673" s="115"/>
      <c r="AG673" s="115"/>
      <c r="AH673" s="115"/>
    </row>
    <row r="674" spans="2:34" ht="12.75" customHeight="1">
      <c r="B674" s="182"/>
      <c r="C674" s="165" t="s">
        <v>118</v>
      </c>
      <c r="D674" s="539"/>
      <c r="E674" s="2527"/>
      <c r="F674" s="2528"/>
      <c r="G674" s="2528"/>
      <c r="H674" s="2528"/>
      <c r="I674" s="2528"/>
      <c r="J674" s="2528"/>
      <c r="K674" s="2528"/>
      <c r="L674" s="2528"/>
      <c r="M674" s="2528"/>
      <c r="N674" s="2528"/>
      <c r="O674" s="2528"/>
      <c r="P674" s="2529"/>
      <c r="Q674" s="315"/>
      <c r="R674" s="115"/>
      <c r="S674" s="115"/>
      <c r="T674" s="115"/>
      <c r="U674" s="115"/>
      <c r="V674" s="115"/>
      <c r="W674" s="115"/>
      <c r="X674" s="115"/>
      <c r="Y674" s="115"/>
      <c r="Z674" s="115"/>
      <c r="AB674" s="394"/>
      <c r="AC674" s="169"/>
      <c r="AD674" s="169"/>
      <c r="AE674" s="169"/>
      <c r="AF674" s="169"/>
      <c r="AG674" s="115"/>
      <c r="AH674" s="115"/>
    </row>
    <row r="675" spans="2:34" ht="12.75" customHeight="1">
      <c r="B675" s="961" t="s">
        <v>363</v>
      </c>
      <c r="C675" s="541" t="s">
        <v>305</v>
      </c>
      <c r="D675" s="371">
        <v>0.25</v>
      </c>
      <c r="E675" s="979">
        <f t="shared" ref="E675:P675" si="141">(E673/100)*25</f>
        <v>19.25</v>
      </c>
      <c r="F675" s="980">
        <f t="shared" si="141"/>
        <v>19.75</v>
      </c>
      <c r="G675" s="980">
        <f t="shared" si="141"/>
        <v>83.75</v>
      </c>
      <c r="H675" s="980">
        <f t="shared" si="141"/>
        <v>587.5</v>
      </c>
      <c r="I675" s="980">
        <f t="shared" si="141"/>
        <v>15</v>
      </c>
      <c r="J675" s="980">
        <f t="shared" si="141"/>
        <v>0.3</v>
      </c>
      <c r="K675" s="980">
        <f t="shared" si="141"/>
        <v>0.35</v>
      </c>
      <c r="L675" s="980">
        <f t="shared" si="141"/>
        <v>175</v>
      </c>
      <c r="M675" s="1168">
        <f t="shared" si="141"/>
        <v>275</v>
      </c>
      <c r="N675" s="1168">
        <f t="shared" si="141"/>
        <v>275</v>
      </c>
      <c r="O675" s="980">
        <f t="shared" si="141"/>
        <v>62.5</v>
      </c>
      <c r="P675" s="981">
        <f t="shared" si="141"/>
        <v>3</v>
      </c>
      <c r="Q675" s="315"/>
      <c r="R675" s="115"/>
      <c r="S675" s="115"/>
      <c r="T675" s="115"/>
      <c r="U675" s="115"/>
      <c r="V675" s="115"/>
      <c r="W675" s="115"/>
      <c r="X675" s="115"/>
      <c r="Y675" s="115"/>
      <c r="Z675" s="115"/>
      <c r="AB675" s="189"/>
      <c r="AC675" s="105"/>
      <c r="AD675" s="105"/>
      <c r="AE675" s="105"/>
      <c r="AF675" s="105"/>
      <c r="AG675" s="115"/>
      <c r="AH675" s="115"/>
    </row>
    <row r="676" spans="2:34" ht="14.25" customHeight="1">
      <c r="B676" s="1058"/>
      <c r="C676" s="1059" t="s">
        <v>260</v>
      </c>
      <c r="D676" s="1060"/>
      <c r="E676" s="1620">
        <f t="shared" ref="E676:P676" si="142">(E408+E461+E517+E572+E625)/5</f>
        <v>19.25</v>
      </c>
      <c r="F676" s="1621">
        <f t="shared" si="142"/>
        <v>19.75</v>
      </c>
      <c r="G676" s="1621">
        <f t="shared" si="142"/>
        <v>83.75</v>
      </c>
      <c r="H676" s="1621">
        <f t="shared" si="142"/>
        <v>587.5</v>
      </c>
      <c r="I676" s="1621">
        <f t="shared" si="142"/>
        <v>12.876139999999998</v>
      </c>
      <c r="J676" s="1621">
        <f t="shared" si="142"/>
        <v>0.28481999999999996</v>
      </c>
      <c r="K676" s="1621">
        <f t="shared" si="142"/>
        <v>0.36862000000000006</v>
      </c>
      <c r="L676" s="1621">
        <f t="shared" si="142"/>
        <v>209.39139999999998</v>
      </c>
      <c r="M676" s="1993">
        <f t="shared" si="142"/>
        <v>233.5752</v>
      </c>
      <c r="N676" s="1993">
        <f t="shared" si="142"/>
        <v>212.07714000000001</v>
      </c>
      <c r="O676" s="1621">
        <f t="shared" si="142"/>
        <v>46.122100000000003</v>
      </c>
      <c r="P676" s="1622">
        <f t="shared" si="142"/>
        <v>2.5184799999999998</v>
      </c>
      <c r="Q676" s="315"/>
      <c r="R676" s="115"/>
      <c r="S676" s="115"/>
      <c r="T676" s="115"/>
      <c r="U676" s="115"/>
      <c r="V676" s="115"/>
      <c r="W676" s="115"/>
      <c r="X676" s="115"/>
      <c r="Y676" s="115"/>
      <c r="Z676" s="115"/>
      <c r="AB676" s="731"/>
      <c r="AC676" s="731"/>
      <c r="AD676" s="731"/>
      <c r="AE676" s="731"/>
      <c r="AF676" s="731"/>
      <c r="AG676" s="115"/>
      <c r="AH676" s="115"/>
    </row>
    <row r="677" spans="2:34" ht="15.75" thickBot="1">
      <c r="B677" s="246"/>
      <c r="C677" s="1003" t="s">
        <v>475</v>
      </c>
      <c r="D677" s="1050"/>
      <c r="E677" s="1027">
        <f t="shared" ref="E677:P677" si="143">(E676*100/E673)-25</f>
        <v>0</v>
      </c>
      <c r="F677" s="1028">
        <f t="shared" si="143"/>
        <v>0</v>
      </c>
      <c r="G677" s="1028">
        <f t="shared" si="143"/>
        <v>0</v>
      </c>
      <c r="H677" s="1028">
        <f t="shared" si="143"/>
        <v>0</v>
      </c>
      <c r="I677" s="1028">
        <f t="shared" si="143"/>
        <v>-3.5397666666666687</v>
      </c>
      <c r="J677" s="1028">
        <f t="shared" si="143"/>
        <v>-1.2650000000000041</v>
      </c>
      <c r="K677" s="1028">
        <f t="shared" si="143"/>
        <v>1.330000000000009</v>
      </c>
      <c r="L677" s="1028">
        <f t="shared" si="143"/>
        <v>4.9130571428571415</v>
      </c>
      <c r="M677" s="1028">
        <f t="shared" si="143"/>
        <v>-3.7658909090909098</v>
      </c>
      <c r="N677" s="1028">
        <f t="shared" si="143"/>
        <v>-5.7202599999999997</v>
      </c>
      <c r="O677" s="1028">
        <f t="shared" si="143"/>
        <v>-6.5511599999999994</v>
      </c>
      <c r="P677" s="1041">
        <f t="shared" si="143"/>
        <v>-4.0126666666666679</v>
      </c>
      <c r="Q677" s="315"/>
      <c r="R677" s="115"/>
      <c r="S677" s="115"/>
      <c r="T677" s="115"/>
      <c r="U677" s="115"/>
      <c r="V677" s="115"/>
      <c r="W677" s="115"/>
      <c r="X677" s="115"/>
      <c r="Y677" s="115"/>
      <c r="Z677" s="115"/>
      <c r="AB677" s="650"/>
      <c r="AC677" s="650"/>
      <c r="AD677" s="650"/>
      <c r="AE677" s="650"/>
      <c r="AF677" s="650"/>
      <c r="AG677" s="115"/>
      <c r="AH677" s="115"/>
    </row>
    <row r="678" spans="2:34" ht="14.25" customHeight="1" thickBot="1">
      <c r="Q678" s="315"/>
      <c r="R678" s="1149"/>
      <c r="S678" s="115"/>
      <c r="T678" s="115"/>
      <c r="U678" s="115"/>
      <c r="V678" s="115"/>
      <c r="W678" s="115"/>
      <c r="X678" s="115"/>
      <c r="Y678" s="115"/>
      <c r="Z678" s="115"/>
      <c r="AB678" s="628"/>
      <c r="AC678" s="400"/>
      <c r="AD678" s="1151"/>
      <c r="AE678" s="1151"/>
      <c r="AF678" s="628"/>
      <c r="AG678" s="115"/>
      <c r="AH678" s="115"/>
    </row>
    <row r="679" spans="2:34" ht="15.75" thickBot="1">
      <c r="B679" s="89" t="s">
        <v>352</v>
      </c>
      <c r="C679" s="65"/>
      <c r="D679" s="527"/>
      <c r="E679" s="1160" t="s">
        <v>852</v>
      </c>
      <c r="F679" s="373"/>
      <c r="G679" s="373"/>
      <c r="H679" s="1900" t="s">
        <v>703</v>
      </c>
      <c r="I679" s="682" t="s">
        <v>333</v>
      </c>
      <c r="J679" s="1986"/>
      <c r="K679" s="1986"/>
      <c r="L679" s="1987"/>
      <c r="M679" s="909" t="s">
        <v>334</v>
      </c>
      <c r="N679" s="40"/>
      <c r="O679" s="910"/>
      <c r="P679" s="529"/>
      <c r="Q679" s="315"/>
      <c r="R679" s="115"/>
      <c r="S679" s="115"/>
      <c r="T679" s="115"/>
      <c r="U679" s="115"/>
      <c r="V679" s="115"/>
      <c r="W679" s="115"/>
      <c r="X679" s="115"/>
      <c r="Y679" s="115"/>
      <c r="Z679" s="115"/>
      <c r="AB679" s="647"/>
      <c r="AC679" s="647"/>
      <c r="AD679" s="647"/>
      <c r="AE679" s="647"/>
      <c r="AF679" s="647"/>
      <c r="AG679" s="115"/>
      <c r="AH679" s="115"/>
    </row>
    <row r="680" spans="2:34" ht="12.75" customHeight="1">
      <c r="B680" s="68"/>
      <c r="C680" s="955" t="s">
        <v>308</v>
      </c>
      <c r="D680" s="530"/>
      <c r="E680" s="1134" t="s">
        <v>189</v>
      </c>
      <c r="F680" s="1134" t="s">
        <v>56</v>
      </c>
      <c r="G680" s="1984" t="s">
        <v>57</v>
      </c>
      <c r="H680" s="1985" t="s">
        <v>192</v>
      </c>
      <c r="I680" s="744"/>
      <c r="J680" s="1928"/>
      <c r="K680" s="40"/>
      <c r="L680" s="1928"/>
      <c r="M680" s="1988" t="s">
        <v>345</v>
      </c>
      <c r="N680" s="1989" t="s">
        <v>346</v>
      </c>
      <c r="O680" s="1988" t="s">
        <v>347</v>
      </c>
      <c r="P680" s="1990" t="s">
        <v>348</v>
      </c>
      <c r="Q680" s="315"/>
      <c r="R680" s="115"/>
      <c r="S680" s="115"/>
      <c r="T680" s="115"/>
      <c r="U680" s="115"/>
      <c r="V680" s="115"/>
      <c r="W680" s="115"/>
      <c r="X680" s="115"/>
      <c r="Y680" s="115"/>
      <c r="Z680" s="115"/>
      <c r="AB680" s="652"/>
      <c r="AC680" s="648"/>
      <c r="AD680" s="652"/>
      <c r="AE680" s="652"/>
      <c r="AF680" s="652"/>
      <c r="AG680" s="115"/>
      <c r="AH680" s="115"/>
    </row>
    <row r="681" spans="2:34" ht="10.5" customHeight="1" thickBot="1">
      <c r="B681" s="64"/>
      <c r="C681" s="547" t="s">
        <v>318</v>
      </c>
      <c r="D681" s="499"/>
      <c r="E681" s="848" t="s">
        <v>6</v>
      </c>
      <c r="F681" s="848" t="s">
        <v>7</v>
      </c>
      <c r="G681" s="848" t="s">
        <v>8</v>
      </c>
      <c r="H681" s="2048" t="s">
        <v>466</v>
      </c>
      <c r="I681" s="911" t="s">
        <v>336</v>
      </c>
      <c r="J681" s="912" t="s">
        <v>337</v>
      </c>
      <c r="K681" s="715" t="s">
        <v>338</v>
      </c>
      <c r="L681" s="913" t="s">
        <v>339</v>
      </c>
      <c r="M681" s="1127" t="s">
        <v>340</v>
      </c>
      <c r="N681" s="913" t="s">
        <v>341</v>
      </c>
      <c r="O681" s="1127" t="s">
        <v>342</v>
      </c>
      <c r="P681" s="1137" t="s">
        <v>343</v>
      </c>
      <c r="Q681" s="315"/>
      <c r="R681" s="115"/>
      <c r="S681" s="115"/>
      <c r="T681" s="115"/>
      <c r="U681" s="115"/>
      <c r="V681" s="115"/>
      <c r="W681" s="115"/>
      <c r="X681" s="115"/>
      <c r="Y681" s="115"/>
      <c r="Z681" s="115"/>
      <c r="AB681" s="162"/>
      <c r="AC681" s="162"/>
      <c r="AD681" s="162"/>
      <c r="AE681" s="162"/>
      <c r="AF681" s="162"/>
      <c r="AG681" s="115"/>
      <c r="AH681" s="115"/>
    </row>
    <row r="682" spans="2:34" ht="15.75" thickBot="1">
      <c r="B682" s="68"/>
      <c r="C682" s="957" t="s">
        <v>106</v>
      </c>
      <c r="D682" s="958">
        <v>1</v>
      </c>
      <c r="E682" s="2038">
        <v>77</v>
      </c>
      <c r="F682" s="2039">
        <v>79</v>
      </c>
      <c r="G682" s="2040">
        <v>335</v>
      </c>
      <c r="H682" s="2041">
        <v>2350</v>
      </c>
      <c r="I682" s="2493">
        <v>60</v>
      </c>
      <c r="J682" s="2039">
        <v>1.2</v>
      </c>
      <c r="K682" s="2039">
        <v>1.4</v>
      </c>
      <c r="L682" s="2040">
        <v>700</v>
      </c>
      <c r="M682" s="2042">
        <v>1100</v>
      </c>
      <c r="N682" s="2042">
        <v>1100</v>
      </c>
      <c r="O682" s="2042">
        <v>250</v>
      </c>
      <c r="P682" s="2043">
        <v>12</v>
      </c>
      <c r="Q682" s="315"/>
      <c r="R682" s="115"/>
      <c r="S682" s="115"/>
      <c r="T682" s="115"/>
      <c r="U682" s="115"/>
      <c r="V682" s="115"/>
      <c r="W682" s="115"/>
      <c r="X682" s="115"/>
      <c r="Y682" s="115"/>
      <c r="Z682" s="115"/>
      <c r="AB682" s="130"/>
      <c r="AC682" s="130"/>
      <c r="AD682" s="130"/>
      <c r="AE682" s="130"/>
      <c r="AF682" s="130"/>
      <c r="AG682" s="115"/>
      <c r="AH682" s="115"/>
    </row>
    <row r="683" spans="2:34">
      <c r="B683" s="182"/>
      <c r="C683" s="165" t="s">
        <v>118</v>
      </c>
      <c r="D683" s="539"/>
      <c r="E683" s="2044"/>
      <c r="F683" s="2045"/>
      <c r="G683" s="2045"/>
      <c r="H683" s="2494"/>
      <c r="I683" s="2045"/>
      <c r="J683" s="2045"/>
      <c r="K683" s="2045"/>
      <c r="L683" s="2045"/>
      <c r="M683" s="2045"/>
      <c r="N683" s="2045"/>
      <c r="O683" s="2045"/>
      <c r="P683" s="2046"/>
      <c r="Q683" s="315"/>
      <c r="R683" s="135"/>
      <c r="S683" s="115"/>
      <c r="T683" s="115"/>
      <c r="U683" s="115"/>
      <c r="V683" s="115"/>
      <c r="W683" s="115"/>
      <c r="X683" s="115"/>
      <c r="Y683" s="115"/>
      <c r="Z683" s="115"/>
      <c r="AB683" s="130"/>
      <c r="AC683" s="130"/>
      <c r="AD683" s="130"/>
      <c r="AE683" s="130"/>
      <c r="AF683" s="115"/>
      <c r="AG683" s="115"/>
      <c r="AH683" s="115"/>
    </row>
    <row r="684" spans="2:34" ht="12.75" customHeight="1">
      <c r="B684" s="961" t="s">
        <v>363</v>
      </c>
      <c r="C684" s="541" t="s">
        <v>306</v>
      </c>
      <c r="D684" s="371">
        <v>0.35</v>
      </c>
      <c r="E684" s="979">
        <f>(E682/100)*35</f>
        <v>26.95</v>
      </c>
      <c r="F684" s="980">
        <f t="shared" ref="F684:P684" si="144">(F682/100)*35</f>
        <v>27.650000000000002</v>
      </c>
      <c r="G684" s="980">
        <f t="shared" si="144"/>
        <v>117.25</v>
      </c>
      <c r="H684" s="980">
        <f t="shared" si="144"/>
        <v>822.5</v>
      </c>
      <c r="I684" s="980">
        <f t="shared" si="144"/>
        <v>21</v>
      </c>
      <c r="J684" s="980">
        <f t="shared" si="144"/>
        <v>0.42</v>
      </c>
      <c r="K684" s="980">
        <f t="shared" si="144"/>
        <v>0.48999999999999994</v>
      </c>
      <c r="L684" s="980">
        <f t="shared" si="144"/>
        <v>245</v>
      </c>
      <c r="M684" s="1168">
        <f t="shared" si="144"/>
        <v>385</v>
      </c>
      <c r="N684" s="1168">
        <f t="shared" si="144"/>
        <v>385</v>
      </c>
      <c r="O684" s="980">
        <f t="shared" si="144"/>
        <v>87.5</v>
      </c>
      <c r="P684" s="981">
        <f t="shared" si="144"/>
        <v>4.2</v>
      </c>
      <c r="Q684" s="315"/>
      <c r="R684" s="115"/>
      <c r="S684" s="115"/>
      <c r="T684" s="115"/>
      <c r="U684" s="115"/>
      <c r="V684" s="115"/>
      <c r="W684" s="115"/>
      <c r="X684" s="115"/>
      <c r="Y684" s="115"/>
      <c r="Z684" s="115"/>
      <c r="AB684" s="394"/>
      <c r="AC684" s="169"/>
      <c r="AD684" s="169"/>
      <c r="AE684" s="169"/>
      <c r="AF684" s="169"/>
      <c r="AG684" s="115"/>
      <c r="AH684" s="115"/>
    </row>
    <row r="685" spans="2:34" ht="14.25" customHeight="1">
      <c r="B685" s="1058"/>
      <c r="C685" s="1059" t="s">
        <v>260</v>
      </c>
      <c r="D685" s="1060"/>
      <c r="E685" s="1072">
        <f t="shared" ref="E685:P685" si="145">(E420+E473+E529+E584+E637)/5</f>
        <v>26.95</v>
      </c>
      <c r="F685" s="1070">
        <f t="shared" si="145"/>
        <v>27.65</v>
      </c>
      <c r="G685" s="1070">
        <f t="shared" si="145"/>
        <v>117.25</v>
      </c>
      <c r="H685" s="1073">
        <f t="shared" si="145"/>
        <v>822.5</v>
      </c>
      <c r="I685" s="1621">
        <f t="shared" si="145"/>
        <v>23.124400000000001</v>
      </c>
      <c r="J685" s="1621">
        <f t="shared" si="145"/>
        <v>0.41660000000000003</v>
      </c>
      <c r="K685" s="1621">
        <f t="shared" si="145"/>
        <v>0.40323999999999999</v>
      </c>
      <c r="L685" s="1621">
        <f t="shared" si="145"/>
        <v>258.17090000000002</v>
      </c>
      <c r="M685" s="2047">
        <f t="shared" si="145"/>
        <v>318.94939999999997</v>
      </c>
      <c r="N685" s="1169">
        <f t="shared" si="145"/>
        <v>385.94696000000005</v>
      </c>
      <c r="O685" s="1074">
        <f t="shared" si="145"/>
        <v>100.59820000000001</v>
      </c>
      <c r="P685" s="1071">
        <f t="shared" si="145"/>
        <v>4.2206000000000001</v>
      </c>
      <c r="Q685" s="315"/>
      <c r="R685" s="115"/>
      <c r="S685" s="115"/>
      <c r="T685" s="115"/>
      <c r="U685" s="115"/>
      <c r="V685" s="115"/>
      <c r="W685" s="115"/>
      <c r="X685" s="115"/>
      <c r="Y685" s="115"/>
      <c r="Z685" s="115"/>
      <c r="AB685" s="1153"/>
      <c r="AC685" s="1153"/>
      <c r="AD685" s="114"/>
      <c r="AE685" s="133"/>
      <c r="AF685" s="1153"/>
      <c r="AG685" s="115"/>
      <c r="AH685" s="115"/>
    </row>
    <row r="686" spans="2:34" ht="15.75" thickBot="1">
      <c r="B686" s="246"/>
      <c r="C686" s="1003" t="s">
        <v>475</v>
      </c>
      <c r="D686" s="1050"/>
      <c r="E686" s="1027">
        <f t="shared" ref="E686:P686" si="146">(E685*100/E682)-35</f>
        <v>0</v>
      </c>
      <c r="F686" s="1028">
        <f t="shared" si="146"/>
        <v>0</v>
      </c>
      <c r="G686" s="1028">
        <f t="shared" si="146"/>
        <v>0</v>
      </c>
      <c r="H686" s="1095">
        <f t="shared" si="146"/>
        <v>0</v>
      </c>
      <c r="I686" s="1028">
        <f t="shared" si="146"/>
        <v>3.5406666666666666</v>
      </c>
      <c r="J686" s="1028">
        <f t="shared" si="146"/>
        <v>-0.28333333333333144</v>
      </c>
      <c r="K686" s="1028">
        <f t="shared" si="146"/>
        <v>-6.1971428571428575</v>
      </c>
      <c r="L686" s="1028">
        <f t="shared" si="146"/>
        <v>1.8815571428571403</v>
      </c>
      <c r="M686" s="1028">
        <f t="shared" si="146"/>
        <v>-6.0046000000000035</v>
      </c>
      <c r="N686" s="1028">
        <f t="shared" si="146"/>
        <v>8.6087272727276343E-2</v>
      </c>
      <c r="O686" s="1028">
        <f t="shared" si="146"/>
        <v>5.2392800000000008</v>
      </c>
      <c r="P686" s="1041">
        <f t="shared" si="146"/>
        <v>0.17166666666666686</v>
      </c>
      <c r="Q686" s="315"/>
      <c r="R686" s="115"/>
      <c r="S686" s="115"/>
      <c r="T686" s="115"/>
      <c r="U686" s="115"/>
      <c r="V686" s="115"/>
      <c r="W686" s="115"/>
      <c r="X686" s="115"/>
      <c r="Y686" s="115"/>
      <c r="Z686" s="115"/>
      <c r="AB686" s="731"/>
      <c r="AC686" s="731"/>
      <c r="AD686" s="731"/>
      <c r="AE686" s="731"/>
      <c r="AF686" s="731"/>
      <c r="AG686" s="115"/>
      <c r="AH686" s="115"/>
    </row>
    <row r="687" spans="2:34" ht="15.75" thickBot="1">
      <c r="Q687" s="315"/>
      <c r="R687" s="115"/>
      <c r="S687" s="115"/>
      <c r="T687" s="115"/>
      <c r="U687" s="115"/>
      <c r="V687" s="115"/>
      <c r="W687" s="115"/>
      <c r="X687" s="115"/>
      <c r="Y687" s="115"/>
      <c r="Z687" s="115"/>
      <c r="AB687" s="650"/>
      <c r="AC687" s="650"/>
      <c r="AD687" s="650"/>
      <c r="AE687" s="650"/>
      <c r="AF687" s="650"/>
      <c r="AG687" s="115"/>
      <c r="AH687" s="115"/>
    </row>
    <row r="688" spans="2:34" ht="15.75" thickBot="1">
      <c r="B688" s="89" t="s">
        <v>352</v>
      </c>
      <c r="C688" s="65"/>
      <c r="D688" s="527"/>
      <c r="E688" s="1160" t="s">
        <v>852</v>
      </c>
      <c r="F688" s="373"/>
      <c r="G688" s="373"/>
      <c r="H688" s="1900" t="s">
        <v>703</v>
      </c>
      <c r="I688" s="682" t="s">
        <v>333</v>
      </c>
      <c r="J688" s="1986"/>
      <c r="K688" s="1986"/>
      <c r="L688" s="1987"/>
      <c r="M688" s="909" t="s">
        <v>334</v>
      </c>
      <c r="N688" s="40"/>
      <c r="O688" s="910"/>
      <c r="P688" s="529"/>
      <c r="Q688" s="315"/>
      <c r="R688" s="1149"/>
      <c r="S688" s="115"/>
      <c r="T688" s="115"/>
      <c r="U688" s="115"/>
      <c r="V688" s="115"/>
      <c r="W688" s="115"/>
      <c r="X688" s="115"/>
      <c r="Y688" s="115"/>
      <c r="Z688" s="115"/>
      <c r="AB688" s="401"/>
      <c r="AC688" s="400"/>
      <c r="AD688" s="628"/>
      <c r="AE688" s="1151"/>
      <c r="AF688" s="401"/>
      <c r="AG688" s="115"/>
      <c r="AH688" s="115"/>
    </row>
    <row r="689" spans="2:34">
      <c r="B689" s="68"/>
      <c r="C689" s="989" t="s">
        <v>309</v>
      </c>
      <c r="D689" s="530"/>
      <c r="E689" s="1134" t="s">
        <v>189</v>
      </c>
      <c r="F689" s="1134" t="s">
        <v>56</v>
      </c>
      <c r="G689" s="1984" t="s">
        <v>57</v>
      </c>
      <c r="H689" s="1985" t="s">
        <v>192</v>
      </c>
      <c r="I689" s="744"/>
      <c r="J689" s="1928"/>
      <c r="K689" s="40"/>
      <c r="L689" s="1928"/>
      <c r="M689" s="1988" t="s">
        <v>345</v>
      </c>
      <c r="N689" s="1989" t="s">
        <v>346</v>
      </c>
      <c r="O689" s="1988" t="s">
        <v>347</v>
      </c>
      <c r="P689" s="1990" t="s">
        <v>348</v>
      </c>
      <c r="Q689" s="315"/>
      <c r="R689" s="115"/>
      <c r="S689" s="115"/>
      <c r="T689" s="115"/>
      <c r="U689" s="115"/>
      <c r="V689" s="115"/>
      <c r="W689" s="115"/>
      <c r="X689" s="115"/>
      <c r="Y689" s="115"/>
      <c r="Z689" s="115"/>
      <c r="AB689" s="652"/>
      <c r="AC689" s="648"/>
      <c r="AD689" s="652"/>
      <c r="AE689" s="652"/>
      <c r="AF689" s="652"/>
      <c r="AG689" s="115"/>
      <c r="AH689" s="115"/>
    </row>
    <row r="690" spans="2:34" ht="12" customHeight="1" thickBot="1">
      <c r="B690" s="64"/>
      <c r="C690" s="547" t="s">
        <v>318</v>
      </c>
      <c r="D690" s="499"/>
      <c r="E690" s="848" t="s">
        <v>6</v>
      </c>
      <c r="F690" s="848" t="s">
        <v>7</v>
      </c>
      <c r="G690" s="848" t="s">
        <v>8</v>
      </c>
      <c r="H690" s="2048" t="s">
        <v>466</v>
      </c>
      <c r="I690" s="911" t="s">
        <v>336</v>
      </c>
      <c r="J690" s="912" t="s">
        <v>337</v>
      </c>
      <c r="K690" s="715" t="s">
        <v>338</v>
      </c>
      <c r="L690" s="913" t="s">
        <v>339</v>
      </c>
      <c r="M690" s="1127" t="s">
        <v>340</v>
      </c>
      <c r="N690" s="913" t="s">
        <v>341</v>
      </c>
      <c r="O690" s="1127" t="s">
        <v>342</v>
      </c>
      <c r="P690" s="1137" t="s">
        <v>343</v>
      </c>
      <c r="Q690" s="315"/>
      <c r="R690" s="115"/>
      <c r="S690" s="115"/>
      <c r="T690" s="115"/>
      <c r="U690" s="115"/>
      <c r="V690" s="115"/>
      <c r="W690" s="115"/>
      <c r="X690" s="115"/>
      <c r="Y690" s="115"/>
      <c r="Z690" s="115"/>
      <c r="AB690" s="162"/>
      <c r="AC690" s="162"/>
      <c r="AD690" s="162"/>
      <c r="AE690" s="162"/>
      <c r="AF690" s="162"/>
      <c r="AG690" s="115"/>
      <c r="AH690" s="115"/>
    </row>
    <row r="691" spans="2:34">
      <c r="B691" s="68"/>
      <c r="C691" s="957" t="s">
        <v>106</v>
      </c>
      <c r="D691" s="958">
        <v>1</v>
      </c>
      <c r="E691" s="407">
        <v>77</v>
      </c>
      <c r="F691" s="66">
        <v>79</v>
      </c>
      <c r="G691" s="67">
        <v>335</v>
      </c>
      <c r="H691" s="67">
        <v>2350</v>
      </c>
      <c r="I691" s="1998">
        <v>60</v>
      </c>
      <c r="J691" s="66">
        <v>1.2</v>
      </c>
      <c r="K691" s="66">
        <v>1.4</v>
      </c>
      <c r="L691" s="67">
        <v>700</v>
      </c>
      <c r="M691" s="959">
        <v>1100</v>
      </c>
      <c r="N691" s="959">
        <v>1100</v>
      </c>
      <c r="O691" s="959">
        <v>250</v>
      </c>
      <c r="P691" s="960">
        <v>12</v>
      </c>
      <c r="Q691" s="315"/>
      <c r="R691" s="115"/>
      <c r="S691" s="115"/>
      <c r="T691" s="115"/>
      <c r="U691" s="115"/>
      <c r="V691" s="115"/>
      <c r="W691" s="115"/>
      <c r="X691" s="115"/>
      <c r="Y691" s="115"/>
      <c r="Z691" s="115"/>
      <c r="AB691" s="130"/>
      <c r="AC691" s="130"/>
      <c r="AD691" s="130"/>
      <c r="AE691" s="130"/>
      <c r="AF691" s="130"/>
      <c r="AG691" s="115"/>
      <c r="AH691" s="115"/>
    </row>
    <row r="692" spans="2:34" ht="10.5" customHeight="1">
      <c r="B692" s="182"/>
      <c r="C692" s="165" t="s">
        <v>118</v>
      </c>
      <c r="D692" s="539"/>
      <c r="E692" s="691"/>
      <c r="F692" s="408"/>
      <c r="G692" s="408"/>
      <c r="H692" s="408"/>
      <c r="I692" s="408"/>
      <c r="J692" s="408"/>
      <c r="K692" s="408"/>
      <c r="L692" s="408"/>
      <c r="M692" s="408"/>
      <c r="N692" s="408"/>
      <c r="O692" s="408"/>
      <c r="P692" s="692"/>
      <c r="Q692" s="315"/>
      <c r="R692" s="135"/>
      <c r="S692" s="115"/>
      <c r="T692" s="115"/>
      <c r="U692" s="115"/>
      <c r="V692" s="115"/>
      <c r="W692" s="115"/>
      <c r="X692" s="115"/>
      <c r="Y692" s="115"/>
      <c r="Z692" s="115"/>
      <c r="AB692" s="130"/>
      <c r="AC692" s="130"/>
      <c r="AD692" s="130"/>
      <c r="AE692" s="130"/>
      <c r="AF692" s="115"/>
      <c r="AG692" s="115"/>
      <c r="AH692" s="115"/>
    </row>
    <row r="693" spans="2:34" ht="12.75" customHeight="1">
      <c r="B693" s="961" t="s">
        <v>363</v>
      </c>
      <c r="C693" s="541" t="s">
        <v>301</v>
      </c>
      <c r="D693" s="371">
        <v>0.1</v>
      </c>
      <c r="E693" s="979">
        <f>(E691/100)*10</f>
        <v>7.7</v>
      </c>
      <c r="F693" s="980">
        <f t="shared" ref="F693:P693" si="147">(F691/100)*10</f>
        <v>7.9</v>
      </c>
      <c r="G693" s="980">
        <f t="shared" si="147"/>
        <v>33.5</v>
      </c>
      <c r="H693" s="980">
        <f t="shared" si="147"/>
        <v>235</v>
      </c>
      <c r="I693" s="980">
        <f t="shared" si="147"/>
        <v>6</v>
      </c>
      <c r="J693" s="980">
        <f t="shared" si="147"/>
        <v>0.12</v>
      </c>
      <c r="K693" s="980">
        <f t="shared" si="147"/>
        <v>0.13999999999999999</v>
      </c>
      <c r="L693" s="980">
        <f t="shared" si="147"/>
        <v>70</v>
      </c>
      <c r="M693" s="1168">
        <f t="shared" si="147"/>
        <v>110</v>
      </c>
      <c r="N693" s="1168">
        <f t="shared" si="147"/>
        <v>110</v>
      </c>
      <c r="O693" s="980">
        <f t="shared" si="147"/>
        <v>25</v>
      </c>
      <c r="P693" s="981">
        <f t="shared" si="147"/>
        <v>1.2</v>
      </c>
      <c r="Q693" s="315"/>
      <c r="R693" s="115"/>
      <c r="S693" s="115"/>
      <c r="T693" s="115"/>
      <c r="U693" s="115"/>
      <c r="V693" s="115"/>
      <c r="W693" s="115"/>
      <c r="X693" s="115"/>
      <c r="Y693" s="115"/>
      <c r="Z693" s="115"/>
      <c r="AB693" s="394"/>
      <c r="AC693" s="169"/>
      <c r="AD693" s="169"/>
      <c r="AE693" s="169"/>
      <c r="AF693" s="169"/>
      <c r="AG693" s="115"/>
      <c r="AH693" s="115"/>
    </row>
    <row r="694" spans="2:34" ht="12.75" customHeight="1">
      <c r="B694" s="1995"/>
      <c r="C694" s="1996" t="s">
        <v>260</v>
      </c>
      <c r="D694" s="1997"/>
      <c r="E694" s="1620">
        <f t="shared" ref="E694:P694" si="148">(E427+E481+E536+E592+E645)/5</f>
        <v>7.7</v>
      </c>
      <c r="F694" s="1621">
        <f t="shared" si="148"/>
        <v>7.9</v>
      </c>
      <c r="G694" s="1621">
        <f t="shared" si="148"/>
        <v>33.5</v>
      </c>
      <c r="H694" s="1621">
        <f t="shared" si="148"/>
        <v>235</v>
      </c>
      <c r="I694" s="1621">
        <f t="shared" si="148"/>
        <v>3.3853999999999997</v>
      </c>
      <c r="J694" s="1621">
        <f t="shared" si="148"/>
        <v>0.1608</v>
      </c>
      <c r="K694" s="1621">
        <f t="shared" si="148"/>
        <v>0.13339999999999999</v>
      </c>
      <c r="L694" s="1621">
        <f t="shared" si="148"/>
        <v>72.668599999999998</v>
      </c>
      <c r="M694" s="1993">
        <f t="shared" si="148"/>
        <v>161.72999999999999</v>
      </c>
      <c r="N694" s="1993">
        <f t="shared" si="148"/>
        <v>178.97966000000002</v>
      </c>
      <c r="O694" s="1621">
        <f t="shared" si="148"/>
        <v>29.219439999999999</v>
      </c>
      <c r="P694" s="1622">
        <f t="shared" si="148"/>
        <v>1.0387200000000001</v>
      </c>
      <c r="Q694" s="315"/>
      <c r="R694" s="115"/>
      <c r="S694" s="115"/>
      <c r="T694" s="115"/>
      <c r="U694" s="115"/>
      <c r="V694" s="115"/>
      <c r="W694" s="115"/>
      <c r="X694" s="115"/>
      <c r="Y694" s="115"/>
      <c r="Z694" s="115"/>
      <c r="AB694" s="1153"/>
      <c r="AC694" s="1153"/>
      <c r="AD694" s="114"/>
      <c r="AE694" s="133"/>
      <c r="AF694" s="1153"/>
      <c r="AG694" s="115"/>
      <c r="AH694" s="115"/>
    </row>
    <row r="695" spans="2:34" ht="15.75" thickBot="1">
      <c r="B695" s="64"/>
      <c r="C695" s="1994" t="s">
        <v>475</v>
      </c>
      <c r="D695" s="1563"/>
      <c r="E695" s="1027">
        <f>(E694*100/E691)-10</f>
        <v>0</v>
      </c>
      <c r="F695" s="1028">
        <f t="shared" ref="F695:O695" si="149">(F694*100/F691)-10</f>
        <v>0</v>
      </c>
      <c r="G695" s="1028">
        <f t="shared" si="149"/>
        <v>0</v>
      </c>
      <c r="H695" s="1028">
        <f t="shared" si="149"/>
        <v>0</v>
      </c>
      <c r="I695" s="1028">
        <f t="shared" si="149"/>
        <v>-4.3576666666666677</v>
      </c>
      <c r="J695" s="1029">
        <f t="shared" si="149"/>
        <v>3.3999999999999986</v>
      </c>
      <c r="K695" s="1028">
        <f t="shared" si="149"/>
        <v>-0.47142857142857153</v>
      </c>
      <c r="L695" s="1028">
        <f t="shared" si="149"/>
        <v>0.38122857142857036</v>
      </c>
      <c r="M695" s="1028">
        <f t="shared" si="149"/>
        <v>4.7027272727272713</v>
      </c>
      <c r="N695" s="1028">
        <f t="shared" si="149"/>
        <v>6.2708781818181869</v>
      </c>
      <c r="O695" s="1028">
        <f t="shared" si="149"/>
        <v>1.6877759999999995</v>
      </c>
      <c r="P695" s="1041">
        <f>(P694*100/P691)-10</f>
        <v>-1.3439999999999994</v>
      </c>
      <c r="Q695" s="315"/>
      <c r="R695" s="115"/>
      <c r="S695" s="115"/>
      <c r="T695" s="115"/>
      <c r="U695" s="115"/>
      <c r="V695" s="115"/>
      <c r="W695" s="115"/>
      <c r="X695" s="115"/>
      <c r="Y695" s="115"/>
      <c r="Z695" s="115"/>
      <c r="AB695" s="731"/>
      <c r="AC695" s="731"/>
      <c r="AD695" s="731"/>
      <c r="AE695" s="731"/>
      <c r="AF695" s="731"/>
      <c r="AG695" s="115"/>
      <c r="AH695" s="115"/>
    </row>
    <row r="696" spans="2:34" ht="14.25" customHeight="1" thickBot="1">
      <c r="Q696" s="315"/>
      <c r="R696" s="115"/>
      <c r="S696" s="115"/>
      <c r="T696" s="115"/>
      <c r="U696" s="115"/>
      <c r="V696" s="115"/>
      <c r="W696" s="115"/>
      <c r="X696" s="115"/>
      <c r="Y696" s="115"/>
      <c r="Z696" s="115"/>
      <c r="AB696" s="650"/>
      <c r="AC696" s="650"/>
      <c r="AD696" s="650"/>
      <c r="AE696" s="650"/>
      <c r="AF696" s="650"/>
      <c r="AG696" s="115"/>
      <c r="AH696" s="115"/>
    </row>
    <row r="697" spans="2:34" ht="15.75" thickBot="1">
      <c r="B697" s="89" t="s">
        <v>352</v>
      </c>
      <c r="C697" s="65"/>
      <c r="D697" s="527"/>
      <c r="E697" s="1160" t="s">
        <v>852</v>
      </c>
      <c r="F697" s="373"/>
      <c r="G697" s="373"/>
      <c r="H697" s="1900" t="s">
        <v>703</v>
      </c>
      <c r="I697" s="682" t="s">
        <v>333</v>
      </c>
      <c r="J697" s="1986"/>
      <c r="K697" s="1986"/>
      <c r="L697" s="1987"/>
      <c r="M697" s="909" t="s">
        <v>334</v>
      </c>
      <c r="N697" s="40"/>
      <c r="O697" s="910"/>
      <c r="P697" s="529"/>
      <c r="Q697" s="315"/>
      <c r="R697" s="1149"/>
      <c r="S697" s="115"/>
      <c r="T697" s="115"/>
      <c r="U697" s="115"/>
      <c r="V697" s="115"/>
      <c r="W697" s="115"/>
      <c r="X697" s="115"/>
      <c r="Y697" s="115"/>
      <c r="Z697" s="115"/>
      <c r="AB697" s="401"/>
      <c r="AC697" s="400"/>
      <c r="AD697" s="628"/>
      <c r="AE697" s="628"/>
      <c r="AF697" s="628"/>
      <c r="AG697" s="115"/>
      <c r="AH697" s="115"/>
    </row>
    <row r="698" spans="2:34" ht="13.5" customHeight="1">
      <c r="B698" s="68"/>
      <c r="C698" s="989" t="s">
        <v>310</v>
      </c>
      <c r="D698" s="530"/>
      <c r="E698" s="1134" t="s">
        <v>189</v>
      </c>
      <c r="F698" s="1134" t="s">
        <v>56</v>
      </c>
      <c r="G698" s="1984" t="s">
        <v>57</v>
      </c>
      <c r="H698" s="1985" t="s">
        <v>192</v>
      </c>
      <c r="I698" s="744"/>
      <c r="J698" s="1928"/>
      <c r="K698" s="40"/>
      <c r="L698" s="1928"/>
      <c r="M698" s="1988" t="s">
        <v>345</v>
      </c>
      <c r="N698" s="1989" t="s">
        <v>346</v>
      </c>
      <c r="O698" s="1988" t="s">
        <v>347</v>
      </c>
      <c r="P698" s="1990" t="s">
        <v>348</v>
      </c>
      <c r="Q698" s="315"/>
      <c r="R698" s="115"/>
      <c r="S698" s="115"/>
      <c r="T698" s="115"/>
      <c r="U698" s="115"/>
      <c r="V698" s="115"/>
      <c r="W698" s="115"/>
      <c r="X698" s="115"/>
      <c r="Y698" s="115"/>
      <c r="Z698" s="115"/>
      <c r="AB698" s="1155"/>
      <c r="AC698" s="1155"/>
      <c r="AD698" s="1155"/>
      <c r="AE698" s="1155"/>
      <c r="AF698" s="1155"/>
      <c r="AG698" s="115"/>
      <c r="AH698" s="115"/>
    </row>
    <row r="699" spans="2:34" ht="15.75" thickBot="1">
      <c r="B699" s="64"/>
      <c r="C699" s="547" t="s">
        <v>318</v>
      </c>
      <c r="D699" s="499"/>
      <c r="E699" s="848" t="s">
        <v>6</v>
      </c>
      <c r="F699" s="848" t="s">
        <v>7</v>
      </c>
      <c r="G699" s="848" t="s">
        <v>8</v>
      </c>
      <c r="H699" s="2048" t="s">
        <v>466</v>
      </c>
      <c r="I699" s="911" t="s">
        <v>336</v>
      </c>
      <c r="J699" s="912" t="s">
        <v>337</v>
      </c>
      <c r="K699" s="715" t="s">
        <v>338</v>
      </c>
      <c r="L699" s="913" t="s">
        <v>339</v>
      </c>
      <c r="M699" s="1127" t="s">
        <v>340</v>
      </c>
      <c r="N699" s="913" t="s">
        <v>341</v>
      </c>
      <c r="O699" s="1127" t="s">
        <v>342</v>
      </c>
      <c r="P699" s="1137" t="s">
        <v>343</v>
      </c>
      <c r="Q699" s="315"/>
      <c r="R699" s="115"/>
      <c r="S699" s="115"/>
      <c r="T699" s="115"/>
      <c r="U699" s="115"/>
      <c r="V699" s="115"/>
      <c r="W699" s="115"/>
      <c r="X699" s="115"/>
      <c r="Y699" s="115"/>
      <c r="Z699" s="115"/>
      <c r="AB699" s="162"/>
      <c r="AC699" s="162"/>
      <c r="AD699" s="162"/>
      <c r="AE699" s="162"/>
      <c r="AF699" s="162"/>
      <c r="AG699" s="115"/>
      <c r="AH699" s="115"/>
    </row>
    <row r="700" spans="2:34">
      <c r="B700" s="68"/>
      <c r="C700" s="957" t="s">
        <v>106</v>
      </c>
      <c r="D700" s="958">
        <v>1</v>
      </c>
      <c r="E700" s="407">
        <v>77</v>
      </c>
      <c r="F700" s="66">
        <v>79</v>
      </c>
      <c r="G700" s="67">
        <v>335</v>
      </c>
      <c r="H700" s="67">
        <v>2350</v>
      </c>
      <c r="I700" s="1998">
        <v>60</v>
      </c>
      <c r="J700" s="66">
        <v>1.2</v>
      </c>
      <c r="K700" s="66">
        <v>1.4</v>
      </c>
      <c r="L700" s="67">
        <v>700</v>
      </c>
      <c r="M700" s="959">
        <v>1100</v>
      </c>
      <c r="N700" s="959">
        <v>1100</v>
      </c>
      <c r="O700" s="959">
        <v>250</v>
      </c>
      <c r="P700" s="960">
        <v>12</v>
      </c>
      <c r="Q700" s="315"/>
      <c r="R700" s="115"/>
      <c r="S700" s="115"/>
      <c r="T700" s="115"/>
      <c r="U700" s="115"/>
      <c r="V700" s="115"/>
      <c r="W700" s="115"/>
      <c r="X700" s="115"/>
      <c r="Y700" s="115"/>
      <c r="Z700" s="115"/>
      <c r="AB700" s="130"/>
      <c r="AC700" s="130"/>
      <c r="AD700" s="130"/>
      <c r="AE700" s="130"/>
      <c r="AF700" s="130"/>
      <c r="AG700" s="115"/>
      <c r="AH700" s="115"/>
    </row>
    <row r="701" spans="2:34" ht="14.25" customHeight="1">
      <c r="B701" s="182"/>
      <c r="C701" s="165" t="s">
        <v>118</v>
      </c>
      <c r="D701" s="539"/>
      <c r="E701" s="691"/>
      <c r="F701" s="408"/>
      <c r="G701" s="408"/>
      <c r="H701" s="408"/>
      <c r="I701" s="408"/>
      <c r="J701" s="408"/>
      <c r="K701" s="408"/>
      <c r="L701" s="408"/>
      <c r="M701" s="408"/>
      <c r="N701" s="408"/>
      <c r="O701" s="408"/>
      <c r="P701" s="692"/>
      <c r="Q701" s="315"/>
      <c r="R701" s="135"/>
      <c r="S701" s="115"/>
      <c r="T701" s="115"/>
      <c r="U701" s="115"/>
      <c r="V701" s="115"/>
      <c r="W701" s="115"/>
      <c r="X701" s="115"/>
      <c r="Y701" s="115"/>
      <c r="Z701" s="115"/>
      <c r="AB701" s="130"/>
      <c r="AC701" s="130"/>
      <c r="AD701" s="130"/>
      <c r="AE701" s="130"/>
      <c r="AF701" s="115"/>
      <c r="AG701" s="115"/>
      <c r="AH701" s="115"/>
    </row>
    <row r="702" spans="2:34" ht="12" customHeight="1">
      <c r="B702" s="961" t="s">
        <v>363</v>
      </c>
      <c r="C702" s="541" t="s">
        <v>212</v>
      </c>
      <c r="D702" s="371">
        <v>0.6</v>
      </c>
      <c r="E702" s="979">
        <f>(E700/100)*60</f>
        <v>46.2</v>
      </c>
      <c r="F702" s="980">
        <f t="shared" ref="F702:P702" si="150">(F700/100)*60</f>
        <v>47.400000000000006</v>
      </c>
      <c r="G702" s="980">
        <f t="shared" si="150"/>
        <v>201</v>
      </c>
      <c r="H702" s="980">
        <f t="shared" si="150"/>
        <v>1410</v>
      </c>
      <c r="I702" s="980">
        <f t="shared" si="150"/>
        <v>36</v>
      </c>
      <c r="J702" s="980">
        <f t="shared" si="150"/>
        <v>0.72</v>
      </c>
      <c r="K702" s="980">
        <f t="shared" si="150"/>
        <v>0.83999999999999986</v>
      </c>
      <c r="L702" s="980">
        <f t="shared" si="150"/>
        <v>420</v>
      </c>
      <c r="M702" s="1168">
        <f t="shared" si="150"/>
        <v>660</v>
      </c>
      <c r="N702" s="1168">
        <f t="shared" si="150"/>
        <v>660</v>
      </c>
      <c r="O702" s="1168">
        <f t="shared" si="150"/>
        <v>150</v>
      </c>
      <c r="P702" s="981">
        <f t="shared" si="150"/>
        <v>7.1999999999999993</v>
      </c>
      <c r="Q702" s="315"/>
      <c r="R702" s="115"/>
      <c r="S702" s="115"/>
      <c r="T702" s="115"/>
      <c r="U702" s="115"/>
      <c r="V702" s="115"/>
      <c r="W702" s="115"/>
      <c r="X702" s="115"/>
      <c r="Y702" s="115"/>
      <c r="Z702" s="115"/>
      <c r="AB702" s="394"/>
      <c r="AC702" s="169"/>
      <c r="AD702" s="169"/>
      <c r="AE702" s="169"/>
      <c r="AF702" s="169"/>
      <c r="AG702" s="115"/>
      <c r="AH702" s="115"/>
    </row>
    <row r="703" spans="2:34" ht="13.5" customHeight="1">
      <c r="B703" s="1058"/>
      <c r="C703" s="1996" t="s">
        <v>260</v>
      </c>
      <c r="D703" s="1997"/>
      <c r="E703" s="1620">
        <f t="shared" ref="E703:P703" si="151">(E432+E487+E541+E597+E650)/5</f>
        <v>46.2</v>
      </c>
      <c r="F703" s="1621">
        <f t="shared" si="151"/>
        <v>47.4</v>
      </c>
      <c r="G703" s="1621">
        <f t="shared" si="151"/>
        <v>201</v>
      </c>
      <c r="H703" s="1621">
        <f t="shared" si="151"/>
        <v>1410.0000000000002</v>
      </c>
      <c r="I703" s="1621">
        <f t="shared" si="151"/>
        <v>36.000540000000001</v>
      </c>
      <c r="J703" s="1621">
        <f t="shared" si="151"/>
        <v>0.70142000000000004</v>
      </c>
      <c r="K703" s="1621">
        <f t="shared" si="151"/>
        <v>0.77185999999999999</v>
      </c>
      <c r="L703" s="1621">
        <f t="shared" si="151"/>
        <v>467.56229999999994</v>
      </c>
      <c r="M703" s="1993">
        <f t="shared" si="151"/>
        <v>552.52459999999996</v>
      </c>
      <c r="N703" s="1993">
        <f t="shared" si="151"/>
        <v>598.02410000000009</v>
      </c>
      <c r="O703" s="1993">
        <f t="shared" si="151"/>
        <v>146.72030000000001</v>
      </c>
      <c r="P703" s="1622">
        <f t="shared" si="151"/>
        <v>6.7390799999999995</v>
      </c>
      <c r="Q703" s="315"/>
      <c r="R703" s="115"/>
      <c r="S703" s="115"/>
      <c r="T703" s="115"/>
      <c r="U703" s="115"/>
      <c r="V703" s="115"/>
      <c r="W703" s="115"/>
      <c r="X703" s="115"/>
      <c r="Y703" s="115"/>
      <c r="Z703" s="115"/>
      <c r="AB703" s="1153"/>
      <c r="AC703" s="1153"/>
      <c r="AD703" s="114"/>
      <c r="AE703" s="133"/>
      <c r="AF703" s="1153"/>
      <c r="AG703" s="115"/>
      <c r="AH703" s="115"/>
    </row>
    <row r="704" spans="2:34" ht="15.75" thickBot="1">
      <c r="B704" s="246"/>
      <c r="C704" s="1994" t="s">
        <v>475</v>
      </c>
      <c r="D704" s="1050"/>
      <c r="E704" s="1027">
        <f>(E703*100/E700)-60</f>
        <v>0</v>
      </c>
      <c r="F704" s="1028">
        <f t="shared" ref="F704:O704" si="152">(F703*100/F700)-60</f>
        <v>0</v>
      </c>
      <c r="G704" s="1028">
        <f t="shared" si="152"/>
        <v>0</v>
      </c>
      <c r="H704" s="1028">
        <f t="shared" si="152"/>
        <v>0</v>
      </c>
      <c r="I704" s="1028">
        <f t="shared" si="152"/>
        <v>9.0000000000145519E-4</v>
      </c>
      <c r="J704" s="1028">
        <f t="shared" si="152"/>
        <v>-1.5483333333333249</v>
      </c>
      <c r="K704" s="1028">
        <f t="shared" si="152"/>
        <v>-4.8671428571428592</v>
      </c>
      <c r="L704" s="1028">
        <f t="shared" si="152"/>
        <v>6.7946142857142746</v>
      </c>
      <c r="M704" s="1028">
        <f t="shared" si="152"/>
        <v>-9.7704909090909098</v>
      </c>
      <c r="N704" s="1028">
        <f t="shared" si="152"/>
        <v>-5.6341727272727198</v>
      </c>
      <c r="O704" s="1028">
        <f t="shared" si="152"/>
        <v>-1.3118799999999951</v>
      </c>
      <c r="P704" s="1041">
        <f>(P703*100/P700)-60</f>
        <v>-3.8410000000000082</v>
      </c>
      <c r="Q704" s="668"/>
      <c r="R704" s="115"/>
      <c r="S704" s="115"/>
      <c r="T704" s="115"/>
      <c r="U704" s="115"/>
      <c r="V704" s="115"/>
      <c r="W704" s="115"/>
      <c r="X704" s="115"/>
      <c r="Y704" s="115"/>
      <c r="Z704" s="115"/>
      <c r="AB704" s="731"/>
      <c r="AC704" s="731"/>
      <c r="AD704" s="731"/>
      <c r="AE704" s="731"/>
      <c r="AF704" s="731"/>
      <c r="AG704" s="115"/>
      <c r="AH704" s="115"/>
    </row>
    <row r="705" spans="2:34" ht="11.25" customHeight="1" thickBot="1">
      <c r="Q705" s="668"/>
      <c r="R705" s="115"/>
      <c r="S705" s="115"/>
      <c r="T705" s="115"/>
      <c r="U705" s="115"/>
      <c r="V705" s="115"/>
      <c r="W705" s="115"/>
      <c r="X705" s="115"/>
      <c r="Y705" s="115"/>
      <c r="Z705" s="115"/>
      <c r="AB705" s="650"/>
      <c r="AC705" s="650"/>
      <c r="AD705" s="650"/>
      <c r="AE705" s="650"/>
      <c r="AF705" s="650"/>
      <c r="AG705" s="115"/>
      <c r="AH705" s="115"/>
    </row>
    <row r="706" spans="2:34" ht="15.75" thickBot="1">
      <c r="B706" s="89" t="s">
        <v>352</v>
      </c>
      <c r="C706" s="65"/>
      <c r="D706" s="527"/>
      <c r="E706" s="1160" t="s">
        <v>852</v>
      </c>
      <c r="F706" s="373"/>
      <c r="G706" s="373"/>
      <c r="H706" s="1900" t="s">
        <v>703</v>
      </c>
      <c r="I706" s="682" t="s">
        <v>333</v>
      </c>
      <c r="J706" s="1986"/>
      <c r="K706" s="1986"/>
      <c r="L706" s="1987"/>
      <c r="M706" s="909" t="s">
        <v>334</v>
      </c>
      <c r="N706" s="40"/>
      <c r="O706" s="910"/>
      <c r="P706" s="529"/>
      <c r="Q706" s="668"/>
      <c r="R706" s="1149"/>
      <c r="S706" s="115"/>
      <c r="T706" s="115"/>
      <c r="U706" s="115"/>
      <c r="V706" s="115"/>
      <c r="W706" s="115"/>
      <c r="X706" s="115"/>
      <c r="Y706" s="115"/>
      <c r="Z706" s="115"/>
      <c r="AB706" s="401"/>
      <c r="AC706" s="400"/>
      <c r="AD706" s="628"/>
      <c r="AE706" s="628"/>
      <c r="AF706" s="401"/>
      <c r="AG706" s="115"/>
      <c r="AH706" s="115"/>
    </row>
    <row r="707" spans="2:34" ht="12" customHeight="1">
      <c r="B707" s="68"/>
      <c r="C707" s="989" t="s">
        <v>311</v>
      </c>
      <c r="D707" s="530"/>
      <c r="E707" s="1134" t="s">
        <v>189</v>
      </c>
      <c r="F707" s="1134" t="s">
        <v>56</v>
      </c>
      <c r="G707" s="1984" t="s">
        <v>57</v>
      </c>
      <c r="H707" s="1985" t="s">
        <v>192</v>
      </c>
      <c r="I707" s="744"/>
      <c r="J707" s="1928"/>
      <c r="K707" s="40"/>
      <c r="L707" s="1928"/>
      <c r="M707" s="1988" t="s">
        <v>345</v>
      </c>
      <c r="N707" s="1989" t="s">
        <v>346</v>
      </c>
      <c r="O707" s="1988" t="s">
        <v>347</v>
      </c>
      <c r="P707" s="1990" t="s">
        <v>348</v>
      </c>
      <c r="Q707" s="668"/>
      <c r="R707" s="115"/>
      <c r="S707" s="115"/>
      <c r="T707" s="115"/>
      <c r="U707" s="115"/>
      <c r="V707" s="115"/>
      <c r="W707" s="115"/>
      <c r="X707" s="115"/>
      <c r="Y707" s="115"/>
      <c r="Z707" s="115"/>
      <c r="AB707" s="1155"/>
      <c r="AC707" s="1155"/>
      <c r="AD707" s="1155"/>
      <c r="AE707" s="1155"/>
      <c r="AF707" s="1155"/>
      <c r="AG707" s="115"/>
      <c r="AH707" s="115"/>
    </row>
    <row r="708" spans="2:34" ht="14.25" customHeight="1" thickBot="1">
      <c r="B708" s="64"/>
      <c r="C708" s="547" t="s">
        <v>318</v>
      </c>
      <c r="D708" s="499"/>
      <c r="E708" s="848" t="s">
        <v>6</v>
      </c>
      <c r="F708" s="848" t="s">
        <v>7</v>
      </c>
      <c r="G708" s="848" t="s">
        <v>8</v>
      </c>
      <c r="H708" s="2048" t="s">
        <v>466</v>
      </c>
      <c r="I708" s="911" t="s">
        <v>336</v>
      </c>
      <c r="J708" s="912" t="s">
        <v>337</v>
      </c>
      <c r="K708" s="715" t="s">
        <v>338</v>
      </c>
      <c r="L708" s="913" t="s">
        <v>339</v>
      </c>
      <c r="M708" s="1127" t="s">
        <v>340</v>
      </c>
      <c r="N708" s="913" t="s">
        <v>341</v>
      </c>
      <c r="O708" s="1127" t="s">
        <v>342</v>
      </c>
      <c r="P708" s="1137" t="s">
        <v>343</v>
      </c>
      <c r="Q708" s="668"/>
      <c r="R708" s="115"/>
      <c r="S708" s="115"/>
      <c r="T708" s="115"/>
      <c r="U708" s="115"/>
      <c r="V708" s="115"/>
      <c r="W708" s="115"/>
      <c r="X708" s="115"/>
      <c r="Y708" s="115"/>
      <c r="Z708" s="115"/>
      <c r="AB708" s="162"/>
      <c r="AC708" s="162"/>
      <c r="AD708" s="162"/>
      <c r="AE708" s="162"/>
      <c r="AF708" s="162"/>
      <c r="AG708" s="115"/>
      <c r="AH708" s="115"/>
    </row>
    <row r="709" spans="2:34">
      <c r="B709" s="68"/>
      <c r="C709" s="957" t="s">
        <v>106</v>
      </c>
      <c r="D709" s="958">
        <v>1</v>
      </c>
      <c r="E709" s="407">
        <v>77</v>
      </c>
      <c r="F709" s="66">
        <v>79</v>
      </c>
      <c r="G709" s="67">
        <v>335</v>
      </c>
      <c r="H709" s="67">
        <v>2350</v>
      </c>
      <c r="I709" s="1998">
        <v>60</v>
      </c>
      <c r="J709" s="66">
        <v>1.2</v>
      </c>
      <c r="K709" s="66">
        <v>1.4</v>
      </c>
      <c r="L709" s="67">
        <v>700</v>
      </c>
      <c r="M709" s="959">
        <v>1100</v>
      </c>
      <c r="N709" s="959">
        <v>1100</v>
      </c>
      <c r="O709" s="959">
        <v>250</v>
      </c>
      <c r="P709" s="960">
        <v>12</v>
      </c>
      <c r="Q709" s="668"/>
      <c r="R709" s="115"/>
      <c r="S709" s="115"/>
      <c r="T709" s="115"/>
      <c r="U709" s="115"/>
      <c r="V709" s="115"/>
      <c r="W709" s="115"/>
      <c r="X709" s="115"/>
      <c r="Y709" s="115"/>
      <c r="Z709" s="115"/>
      <c r="AB709" s="130"/>
      <c r="AC709" s="130"/>
      <c r="AD709" s="130"/>
      <c r="AE709" s="130"/>
      <c r="AF709" s="130"/>
      <c r="AG709" s="115"/>
      <c r="AH709" s="115"/>
    </row>
    <row r="710" spans="2:34" ht="10.5" customHeight="1">
      <c r="B710" s="182"/>
      <c r="C710" s="165" t="s">
        <v>118</v>
      </c>
      <c r="D710" s="539"/>
      <c r="E710" s="691"/>
      <c r="F710" s="408"/>
      <c r="G710" s="408"/>
      <c r="H710" s="408"/>
      <c r="I710" s="408"/>
      <c r="J710" s="408"/>
      <c r="K710" s="408"/>
      <c r="L710" s="408"/>
      <c r="M710" s="408"/>
      <c r="N710" s="408"/>
      <c r="O710" s="408"/>
      <c r="P710" s="692"/>
      <c r="Q710" s="668"/>
      <c r="R710" s="135"/>
      <c r="S710" s="115"/>
      <c r="T710" s="115"/>
      <c r="U710" s="115"/>
      <c r="V710" s="115"/>
      <c r="W710" s="115"/>
      <c r="X710" s="115"/>
      <c r="Y710" s="115"/>
      <c r="Z710" s="115"/>
      <c r="AB710" s="130"/>
      <c r="AC710" s="130"/>
      <c r="AD710" s="130"/>
      <c r="AE710" s="130"/>
      <c r="AF710" s="115"/>
      <c r="AG710" s="115"/>
      <c r="AH710" s="115"/>
    </row>
    <row r="711" spans="2:34" ht="12" customHeight="1">
      <c r="B711" s="961" t="s">
        <v>363</v>
      </c>
      <c r="C711" s="541" t="s">
        <v>302</v>
      </c>
      <c r="D711" s="371">
        <v>0.45</v>
      </c>
      <c r="E711" s="979">
        <f>(E709/100)*45</f>
        <v>34.65</v>
      </c>
      <c r="F711" s="980">
        <f t="shared" ref="F711:P711" si="153">(F709/100)*45</f>
        <v>35.550000000000004</v>
      </c>
      <c r="G711" s="980">
        <f t="shared" si="153"/>
        <v>150.75</v>
      </c>
      <c r="H711" s="980">
        <f t="shared" si="153"/>
        <v>1057.5</v>
      </c>
      <c r="I711" s="980">
        <f t="shared" si="153"/>
        <v>27</v>
      </c>
      <c r="J711" s="980">
        <f t="shared" si="153"/>
        <v>0.54</v>
      </c>
      <c r="K711" s="980">
        <f t="shared" si="153"/>
        <v>0.62999999999999989</v>
      </c>
      <c r="L711" s="980">
        <f t="shared" si="153"/>
        <v>315</v>
      </c>
      <c r="M711" s="1168">
        <f t="shared" si="153"/>
        <v>495</v>
      </c>
      <c r="N711" s="1168">
        <f t="shared" si="153"/>
        <v>495</v>
      </c>
      <c r="O711" s="1168">
        <f t="shared" si="153"/>
        <v>112.5</v>
      </c>
      <c r="P711" s="981">
        <f t="shared" si="153"/>
        <v>5.3999999999999995</v>
      </c>
      <c r="Q711" s="668"/>
      <c r="R711" s="115"/>
      <c r="S711" s="115"/>
      <c r="T711" s="115"/>
      <c r="U711" s="115"/>
      <c r="V711" s="115"/>
      <c r="W711" s="115"/>
      <c r="X711" s="115"/>
      <c r="Y711" s="115"/>
      <c r="Z711" s="115"/>
      <c r="AB711" s="394"/>
      <c r="AC711" s="169"/>
      <c r="AD711" s="169"/>
      <c r="AE711" s="169"/>
      <c r="AF711" s="169"/>
      <c r="AG711" s="115"/>
      <c r="AH711" s="115"/>
    </row>
    <row r="712" spans="2:34" ht="12.75" customHeight="1">
      <c r="B712" s="1058"/>
      <c r="C712" s="1996" t="s">
        <v>260</v>
      </c>
      <c r="D712" s="1060"/>
      <c r="E712" s="1620">
        <f t="shared" ref="E712:P712" si="154">(E436+E491+E545+E601+E654)/5</f>
        <v>34.65</v>
      </c>
      <c r="F712" s="1621">
        <f t="shared" si="154"/>
        <v>35.549999999999997</v>
      </c>
      <c r="G712" s="1621">
        <f t="shared" si="154"/>
        <v>150.75</v>
      </c>
      <c r="H712" s="1993">
        <f t="shared" si="154"/>
        <v>1057.5</v>
      </c>
      <c r="I712" s="1621">
        <f t="shared" si="154"/>
        <v>26.509800000000002</v>
      </c>
      <c r="J712" s="1621">
        <f t="shared" si="154"/>
        <v>0.57740000000000014</v>
      </c>
      <c r="K712" s="1621">
        <f t="shared" si="154"/>
        <v>0.53664000000000001</v>
      </c>
      <c r="L712" s="1621">
        <f t="shared" si="154"/>
        <v>330.83949999999999</v>
      </c>
      <c r="M712" s="1993">
        <f t="shared" si="154"/>
        <v>480.67939999999999</v>
      </c>
      <c r="N712" s="1993">
        <f t="shared" si="154"/>
        <v>564.92661999999996</v>
      </c>
      <c r="O712" s="1993">
        <f t="shared" si="154"/>
        <v>129.81764000000004</v>
      </c>
      <c r="P712" s="1622">
        <f t="shared" si="154"/>
        <v>5.2593199999999998</v>
      </c>
      <c r="Q712" s="668"/>
      <c r="R712" s="115"/>
      <c r="S712" s="115"/>
      <c r="T712" s="115"/>
      <c r="U712" s="115"/>
      <c r="V712" s="115"/>
      <c r="W712" s="115"/>
      <c r="X712" s="115"/>
      <c r="Y712" s="115"/>
      <c r="Z712" s="115"/>
      <c r="AB712" s="1153"/>
      <c r="AC712" s="1153"/>
      <c r="AD712" s="114"/>
      <c r="AE712" s="133"/>
      <c r="AF712" s="1153"/>
      <c r="AG712" s="115"/>
      <c r="AH712" s="115"/>
    </row>
    <row r="713" spans="2:34" ht="15.75" thickBot="1">
      <c r="B713" s="246"/>
      <c r="C713" s="1994" t="s">
        <v>475</v>
      </c>
      <c r="D713" s="1050"/>
      <c r="E713" s="1027">
        <f>(E712*100/E709)-45</f>
        <v>0</v>
      </c>
      <c r="F713" s="1028">
        <f t="shared" ref="F713:O713" si="155">(F712*100/F709)-45</f>
        <v>0</v>
      </c>
      <c r="G713" s="1028">
        <f t="shared" si="155"/>
        <v>0</v>
      </c>
      <c r="H713" s="1028">
        <f t="shared" si="155"/>
        <v>0</v>
      </c>
      <c r="I713" s="1028">
        <f t="shared" si="155"/>
        <v>-0.81700000000000017</v>
      </c>
      <c r="J713" s="1029">
        <f t="shared" si="155"/>
        <v>3.1166666666666814</v>
      </c>
      <c r="K713" s="1028">
        <f t="shared" si="155"/>
        <v>-6.6685714285714255</v>
      </c>
      <c r="L713" s="1028">
        <f t="shared" si="155"/>
        <v>2.2627857142857124</v>
      </c>
      <c r="M713" s="1028">
        <f t="shared" si="155"/>
        <v>-1.3018727272727233</v>
      </c>
      <c r="N713" s="1028">
        <f t="shared" si="155"/>
        <v>6.3569654545454526</v>
      </c>
      <c r="O713" s="1028">
        <f t="shared" si="155"/>
        <v>6.9270560000000216</v>
      </c>
      <c r="P713" s="1041">
        <f>(P712*100/P709)-45</f>
        <v>-1.1723333333333343</v>
      </c>
      <c r="Q713" s="668"/>
      <c r="R713" s="115"/>
      <c r="S713" s="115"/>
      <c r="T713" s="115"/>
      <c r="U713" s="115"/>
      <c r="V713" s="115"/>
      <c r="W713" s="115"/>
      <c r="X713" s="115"/>
      <c r="Y713" s="115"/>
      <c r="Z713" s="115"/>
      <c r="AB713" s="731"/>
      <c r="AC713" s="731"/>
      <c r="AD713" s="731"/>
      <c r="AE713" s="731"/>
      <c r="AF713" s="731"/>
      <c r="AG713" s="115"/>
      <c r="AH713" s="115"/>
    </row>
    <row r="714" spans="2:34" ht="14.25" customHeight="1" thickBot="1">
      <c r="P714"/>
      <c r="Q714" s="668"/>
      <c r="R714" s="115"/>
      <c r="S714" s="115"/>
      <c r="T714" s="115"/>
      <c r="U714" s="115"/>
      <c r="V714" s="115"/>
      <c r="W714" s="115"/>
      <c r="X714" s="115"/>
      <c r="Y714" s="115"/>
      <c r="Z714" s="115"/>
      <c r="AB714" s="650"/>
      <c r="AC714" s="650"/>
      <c r="AD714" s="650"/>
      <c r="AE714" s="650"/>
      <c r="AF714" s="650"/>
      <c r="AG714" s="115"/>
      <c r="AH714" s="115"/>
    </row>
    <row r="715" spans="2:34" ht="15.75" thickBot="1">
      <c r="B715" s="89" t="s">
        <v>352</v>
      </c>
      <c r="C715" s="65"/>
      <c r="D715" s="985" t="s">
        <v>313</v>
      </c>
      <c r="E715" s="1160" t="s">
        <v>852</v>
      </c>
      <c r="F715" s="373"/>
      <c r="G715" s="373"/>
      <c r="H715" s="1900" t="s">
        <v>703</v>
      </c>
      <c r="I715" s="682" t="s">
        <v>333</v>
      </c>
      <c r="J715" s="1986"/>
      <c r="K715" s="1986"/>
      <c r="L715" s="1987"/>
      <c r="M715" s="909" t="s">
        <v>334</v>
      </c>
      <c r="N715" s="40"/>
      <c r="O715" s="910"/>
      <c r="P715" s="529"/>
      <c r="Q715" s="668"/>
      <c r="R715" s="1149"/>
      <c r="S715" s="115"/>
      <c r="T715" s="115"/>
      <c r="U715" s="115"/>
      <c r="V715" s="115"/>
      <c r="W715" s="115"/>
      <c r="X715" s="115"/>
      <c r="Y715" s="115"/>
      <c r="Z715" s="115"/>
      <c r="AB715" s="628"/>
      <c r="AC715" s="400"/>
      <c r="AD715" s="628"/>
      <c r="AE715" s="1151"/>
      <c r="AF715" s="651"/>
      <c r="AG715" s="115"/>
      <c r="AH715" s="115"/>
    </row>
    <row r="716" spans="2:34" ht="13.5" customHeight="1">
      <c r="B716" s="986" t="s">
        <v>261</v>
      </c>
      <c r="C716" s="69"/>
      <c r="D716" s="530"/>
      <c r="E716" s="1134" t="s">
        <v>189</v>
      </c>
      <c r="F716" s="1134" t="s">
        <v>56</v>
      </c>
      <c r="G716" s="1984" t="s">
        <v>57</v>
      </c>
      <c r="H716" s="1985" t="s">
        <v>192</v>
      </c>
      <c r="I716" s="744"/>
      <c r="J716" s="1928"/>
      <c r="K716" s="40"/>
      <c r="L716" s="1928"/>
      <c r="M716" s="1988" t="s">
        <v>345</v>
      </c>
      <c r="N716" s="1989" t="s">
        <v>346</v>
      </c>
      <c r="O716" s="1988" t="s">
        <v>347</v>
      </c>
      <c r="P716" s="1990" t="s">
        <v>348</v>
      </c>
      <c r="Q716" s="668"/>
      <c r="R716" s="115"/>
      <c r="T716" s="115"/>
      <c r="U716" s="115"/>
      <c r="V716" s="115"/>
      <c r="AB716" s="1155"/>
      <c r="AC716" s="1155"/>
      <c r="AD716" s="1155"/>
      <c r="AE716" s="1155"/>
      <c r="AF716" s="1155"/>
      <c r="AG716" s="115"/>
      <c r="AH716" s="115"/>
    </row>
    <row r="717" spans="2:34" ht="15.75" thickBot="1">
      <c r="B717" s="64"/>
      <c r="C717" s="547" t="s">
        <v>318</v>
      </c>
      <c r="D717" s="499"/>
      <c r="E717" s="848" t="s">
        <v>6</v>
      </c>
      <c r="F717" s="848" t="s">
        <v>7</v>
      </c>
      <c r="G717" s="848" t="s">
        <v>8</v>
      </c>
      <c r="H717" s="2048" t="s">
        <v>466</v>
      </c>
      <c r="I717" s="911" t="s">
        <v>336</v>
      </c>
      <c r="J717" s="912" t="s">
        <v>337</v>
      </c>
      <c r="K717" s="715" t="s">
        <v>338</v>
      </c>
      <c r="L717" s="913" t="s">
        <v>339</v>
      </c>
      <c r="M717" s="1127" t="s">
        <v>340</v>
      </c>
      <c r="N717" s="913" t="s">
        <v>341</v>
      </c>
      <c r="O717" s="1127" t="s">
        <v>342</v>
      </c>
      <c r="P717" s="1137" t="s">
        <v>343</v>
      </c>
      <c r="Q717" s="668"/>
      <c r="R717" s="115"/>
      <c r="T717" s="115"/>
      <c r="U717" s="115"/>
      <c r="V717" s="115"/>
      <c r="AB717" s="162"/>
      <c r="AC717" s="162"/>
      <c r="AD717" s="162"/>
      <c r="AE717" s="162"/>
      <c r="AF717" s="162"/>
      <c r="AG717" s="115"/>
      <c r="AH717" s="115"/>
    </row>
    <row r="718" spans="2:34">
      <c r="B718" s="91"/>
      <c r="C718" s="824" t="s">
        <v>106</v>
      </c>
      <c r="D718" s="825">
        <v>1</v>
      </c>
      <c r="E718" s="407">
        <v>77</v>
      </c>
      <c r="F718" s="66">
        <v>79</v>
      </c>
      <c r="G718" s="67">
        <v>335</v>
      </c>
      <c r="H718" s="67">
        <v>2350</v>
      </c>
      <c r="I718" s="1998">
        <v>60</v>
      </c>
      <c r="J718" s="66">
        <v>1.2</v>
      </c>
      <c r="K718" s="66">
        <v>1.4</v>
      </c>
      <c r="L718" s="67">
        <v>700</v>
      </c>
      <c r="M718" s="959">
        <v>1100</v>
      </c>
      <c r="N718" s="959">
        <v>1100</v>
      </c>
      <c r="O718" s="959">
        <v>250</v>
      </c>
      <c r="P718" s="960">
        <v>12</v>
      </c>
      <c r="Q718" s="668"/>
      <c r="R718" s="115"/>
      <c r="T718" s="115"/>
      <c r="U718" s="115"/>
      <c r="V718" s="115"/>
      <c r="AB718" s="130"/>
      <c r="AC718" s="130"/>
      <c r="AD718" s="130"/>
      <c r="AE718" s="130"/>
      <c r="AF718" s="130"/>
      <c r="AG718" s="115"/>
      <c r="AH718" s="115"/>
    </row>
    <row r="719" spans="2:34" ht="10.5" customHeight="1">
      <c r="B719" s="182"/>
      <c r="C719" s="165" t="s">
        <v>118</v>
      </c>
      <c r="D719" s="539"/>
      <c r="E719" s="691"/>
      <c r="F719" s="408"/>
      <c r="G719" s="408"/>
      <c r="H719" s="408"/>
      <c r="I719" s="408"/>
      <c r="J719" s="408"/>
      <c r="K719" s="408"/>
      <c r="L719" s="408"/>
      <c r="M719" s="408"/>
      <c r="N719" s="408"/>
      <c r="O719" s="408"/>
      <c r="P719" s="692"/>
      <c r="Q719" s="668"/>
      <c r="R719" s="110"/>
      <c r="T719" s="115"/>
      <c r="U719" s="115"/>
      <c r="V719" s="115"/>
      <c r="AB719" s="130"/>
      <c r="AC719" s="130"/>
      <c r="AD719" s="130"/>
      <c r="AE719" s="130"/>
      <c r="AF719" s="115"/>
      <c r="AG719" s="115"/>
      <c r="AH719" s="115"/>
    </row>
    <row r="720" spans="2:34">
      <c r="B720" s="961" t="s">
        <v>363</v>
      </c>
      <c r="C720" s="541" t="s">
        <v>303</v>
      </c>
      <c r="D720" s="371">
        <v>0.7</v>
      </c>
      <c r="E720" s="979">
        <f>(E718/100)*70</f>
        <v>53.9</v>
      </c>
      <c r="F720" s="980">
        <f t="shared" ref="F720:P720" si="156">(F718/100)*70</f>
        <v>55.300000000000004</v>
      </c>
      <c r="G720" s="980">
        <f t="shared" si="156"/>
        <v>234.5</v>
      </c>
      <c r="H720" s="980">
        <f t="shared" si="156"/>
        <v>1645</v>
      </c>
      <c r="I720" s="980">
        <f t="shared" si="156"/>
        <v>42</v>
      </c>
      <c r="J720" s="980">
        <f t="shared" si="156"/>
        <v>0.84</v>
      </c>
      <c r="K720" s="980">
        <f t="shared" si="156"/>
        <v>0.97999999999999987</v>
      </c>
      <c r="L720" s="980">
        <f t="shared" si="156"/>
        <v>490</v>
      </c>
      <c r="M720" s="1168">
        <f t="shared" si="156"/>
        <v>770</v>
      </c>
      <c r="N720" s="1168">
        <f t="shared" si="156"/>
        <v>770</v>
      </c>
      <c r="O720" s="1168">
        <f t="shared" si="156"/>
        <v>175</v>
      </c>
      <c r="P720" s="981">
        <f t="shared" si="156"/>
        <v>8.4</v>
      </c>
      <c r="Q720" s="668"/>
      <c r="R720" s="1156"/>
      <c r="T720" s="115"/>
      <c r="U720" s="115"/>
      <c r="V720" s="115"/>
      <c r="AB720" s="394"/>
      <c r="AC720" s="169"/>
      <c r="AD720" s="169"/>
      <c r="AE720" s="169"/>
      <c r="AF720" s="169"/>
      <c r="AG720" s="115"/>
      <c r="AH720" s="115"/>
    </row>
    <row r="721" spans="2:34">
      <c r="B721" s="2049"/>
      <c r="C721" s="2050" t="s">
        <v>304</v>
      </c>
      <c r="D721" s="2051"/>
      <c r="E721" s="2056">
        <f t="shared" ref="E721:P721" si="157">(E440+E495+E549+E605+E658)/5</f>
        <v>53.899999999999991</v>
      </c>
      <c r="F721" s="2053">
        <f t="shared" si="157"/>
        <v>55.3</v>
      </c>
      <c r="G721" s="2053">
        <f t="shared" si="157"/>
        <v>234.5</v>
      </c>
      <c r="H721" s="2054">
        <f t="shared" si="157"/>
        <v>1645.0000000000005</v>
      </c>
      <c r="I721" s="2053">
        <f t="shared" si="157"/>
        <v>39.385940000000005</v>
      </c>
      <c r="J721" s="2053">
        <f t="shared" si="157"/>
        <v>0.86221999999999999</v>
      </c>
      <c r="K721" s="2053">
        <f t="shared" si="157"/>
        <v>0.90525999999999995</v>
      </c>
      <c r="L721" s="2054">
        <f t="shared" si="157"/>
        <v>540.23089999999991</v>
      </c>
      <c r="M721" s="2055">
        <f t="shared" si="157"/>
        <v>714.25459999999998</v>
      </c>
      <c r="N721" s="2055">
        <f t="shared" si="157"/>
        <v>777.00375999999994</v>
      </c>
      <c r="O721" s="2055">
        <f t="shared" si="157"/>
        <v>175.93973999999997</v>
      </c>
      <c r="P721" s="2057">
        <f t="shared" si="157"/>
        <v>7.7777999999999992</v>
      </c>
      <c r="Q721" s="668"/>
      <c r="R721" s="115"/>
      <c r="T721" s="115"/>
      <c r="U721" s="115"/>
      <c r="V721" s="115"/>
      <c r="AB721" s="1153"/>
      <c r="AC721" s="1153"/>
      <c r="AD721" s="114"/>
      <c r="AE721" s="133"/>
      <c r="AF721" s="1153"/>
      <c r="AG721" s="115"/>
      <c r="AH721" s="115"/>
    </row>
    <row r="722" spans="2:34" ht="15.75" thickBot="1">
      <c r="B722" s="246"/>
      <c r="C722" s="1003" t="s">
        <v>475</v>
      </c>
      <c r="D722" s="1050"/>
      <c r="E722" s="1027">
        <f>(E721*100/E718)-70</f>
        <v>0</v>
      </c>
      <c r="F722" s="1028">
        <f t="shared" ref="F722:N722" si="158">(F721*100/F718)-70</f>
        <v>0</v>
      </c>
      <c r="G722" s="1028">
        <f t="shared" si="158"/>
        <v>0</v>
      </c>
      <c r="H722" s="1028">
        <f t="shared" si="158"/>
        <v>0</v>
      </c>
      <c r="I722" s="1028">
        <f t="shared" si="158"/>
        <v>-4.3567666666666582</v>
      </c>
      <c r="J722" s="1029">
        <f>(J721*100/J718)-70</f>
        <v>1.8516666666666595</v>
      </c>
      <c r="K722" s="1028">
        <f t="shared" si="158"/>
        <v>-5.3385714285714272</v>
      </c>
      <c r="L722" s="1028">
        <f t="shared" si="158"/>
        <v>7.1758428571428396</v>
      </c>
      <c r="M722" s="1028">
        <f t="shared" si="158"/>
        <v>-5.0677636363636367</v>
      </c>
      <c r="N722" s="1028">
        <f t="shared" si="158"/>
        <v>0.63670545454544936</v>
      </c>
      <c r="O722" s="1028">
        <f>(O721*100/O718)-70</f>
        <v>0.37589599999999734</v>
      </c>
      <c r="P722" s="1041">
        <f>(P721*100/P718)-70</f>
        <v>-5.1850000000000023</v>
      </c>
      <c r="Q722" s="668"/>
      <c r="R722" s="115"/>
      <c r="T722" s="115"/>
      <c r="U722" s="115"/>
      <c r="V722" s="115"/>
      <c r="AB722" s="731"/>
      <c r="AC722" s="731"/>
      <c r="AD722" s="731"/>
      <c r="AE722" s="731"/>
      <c r="AF722" s="731"/>
      <c r="AG722" s="115"/>
      <c r="AH722" s="115"/>
    </row>
    <row r="723" spans="2:34">
      <c r="R723" s="115"/>
      <c r="T723" s="115"/>
      <c r="U723" s="115"/>
      <c r="V723" s="115"/>
      <c r="AB723" s="650"/>
      <c r="AC723" s="650"/>
      <c r="AD723" s="650"/>
      <c r="AE723" s="650"/>
      <c r="AF723" s="650"/>
      <c r="AG723" s="115"/>
      <c r="AH723" s="115"/>
    </row>
    <row r="724" spans="2:34" ht="14.25" customHeight="1">
      <c r="C724" s="899"/>
      <c r="D724" s="12" t="s">
        <v>213</v>
      </c>
      <c r="E724" s="317"/>
      <c r="R724" s="1149"/>
      <c r="T724" s="115"/>
      <c r="U724" s="115"/>
      <c r="V724" s="115"/>
      <c r="AB724" s="401"/>
      <c r="AC724" s="400"/>
      <c r="AD724" s="628"/>
      <c r="AE724" s="628"/>
      <c r="AF724" s="628"/>
      <c r="AG724" s="115"/>
      <c r="AH724" s="115"/>
    </row>
    <row r="725" spans="2:34" ht="15" customHeight="1">
      <c r="C725" s="13" t="s">
        <v>828</v>
      </c>
      <c r="D725" s="159"/>
      <c r="E725" s="2"/>
      <c r="F725"/>
      <c r="I725"/>
      <c r="J725"/>
      <c r="K725" s="26"/>
      <c r="L725" s="26"/>
      <c r="M725"/>
      <c r="N725"/>
      <c r="O725"/>
      <c r="P725"/>
      <c r="Q725" s="115"/>
      <c r="R725" s="115"/>
      <c r="T725" s="115"/>
      <c r="U725" s="115"/>
      <c r="V725" s="115"/>
      <c r="AB725" s="1155"/>
      <c r="AC725" s="1155"/>
      <c r="AD725" s="1155"/>
      <c r="AE725" s="1155"/>
      <c r="AF725" s="1155"/>
      <c r="AG725" s="115"/>
      <c r="AH725" s="115"/>
    </row>
    <row r="726" spans="2:34" ht="12.75" customHeight="1">
      <c r="C726" s="25" t="s">
        <v>361</v>
      </c>
      <c r="I726" s="324" t="s">
        <v>382</v>
      </c>
      <c r="N726" s="5"/>
      <c r="R726" s="115"/>
      <c r="T726" s="115"/>
      <c r="U726" s="115"/>
      <c r="V726" s="115"/>
      <c r="AB726" s="162"/>
      <c r="AC726" s="162"/>
      <c r="AD726" s="162"/>
      <c r="AE726" s="162"/>
      <c r="AF726" s="162"/>
      <c r="AG726" s="115"/>
      <c r="AH726" s="115"/>
    </row>
    <row r="727" spans="2:34">
      <c r="C727" s="899" t="s">
        <v>829</v>
      </c>
      <c r="R727" s="115"/>
      <c r="T727" s="115"/>
      <c r="U727" s="115"/>
      <c r="V727" s="115"/>
      <c r="AB727" s="115"/>
      <c r="AC727" s="115"/>
      <c r="AD727" s="115"/>
      <c r="AE727" s="115"/>
      <c r="AF727" s="115"/>
      <c r="AG727" s="115"/>
      <c r="AH727" s="115"/>
    </row>
    <row r="728" spans="2:34" ht="16.5" customHeight="1" thickBot="1">
      <c r="B728" s="850" t="s">
        <v>853</v>
      </c>
      <c r="C728" s="26"/>
      <c r="D728"/>
      <c r="E728" s="846" t="s">
        <v>362</v>
      </c>
      <c r="F728" s="32"/>
      <c r="I728" s="29" t="s">
        <v>0</v>
      </c>
      <c r="J728"/>
      <c r="K728" s="86" t="s">
        <v>473</v>
      </c>
      <c r="L728" s="26"/>
      <c r="M728" s="26"/>
      <c r="N728" s="33"/>
      <c r="P728" s="128"/>
      <c r="R728" s="115"/>
      <c r="T728" s="115"/>
      <c r="U728" s="115"/>
      <c r="V728" s="115"/>
      <c r="AB728" s="115"/>
      <c r="AC728" s="115"/>
      <c r="AD728" s="115"/>
      <c r="AE728" s="115"/>
      <c r="AF728" s="115"/>
      <c r="AG728" s="115"/>
      <c r="AH728" s="115"/>
    </row>
    <row r="729" spans="2:34" ht="13.5" customHeight="1" thickBot="1">
      <c r="B729" s="89" t="s">
        <v>352</v>
      </c>
      <c r="C729" s="65"/>
      <c r="D729" s="527"/>
      <c r="E729" s="1160" t="s">
        <v>852</v>
      </c>
      <c r="F729" s="373"/>
      <c r="G729" s="373"/>
      <c r="H729" s="1900" t="s">
        <v>703</v>
      </c>
      <c r="I729" s="682" t="s">
        <v>333</v>
      </c>
      <c r="J729" s="1986"/>
      <c r="K729" s="1986"/>
      <c r="L729" s="1987"/>
      <c r="M729" s="909" t="s">
        <v>334</v>
      </c>
      <c r="N729" s="40"/>
      <c r="O729" s="910"/>
      <c r="P729" s="529"/>
      <c r="Q729" s="668"/>
      <c r="R729" s="115"/>
      <c r="T729" s="115"/>
      <c r="U729" s="115"/>
      <c r="V729" s="115"/>
      <c r="AB729" s="115"/>
      <c r="AC729" s="115"/>
      <c r="AD729" s="115"/>
      <c r="AE729" s="115"/>
      <c r="AF729" s="115"/>
      <c r="AG729" s="115"/>
      <c r="AH729" s="115"/>
    </row>
    <row r="730" spans="2:34" ht="13.5" customHeight="1">
      <c r="B730" s="68"/>
      <c r="C730" s="988" t="s">
        <v>307</v>
      </c>
      <c r="D730" s="530"/>
      <c r="E730" s="1134" t="s">
        <v>189</v>
      </c>
      <c r="F730" s="1134" t="s">
        <v>56</v>
      </c>
      <c r="G730" s="1984" t="s">
        <v>57</v>
      </c>
      <c r="H730" s="1985" t="s">
        <v>192</v>
      </c>
      <c r="I730" s="744"/>
      <c r="J730" s="1928"/>
      <c r="K730" s="40"/>
      <c r="L730" s="1928"/>
      <c r="M730" s="1988" t="s">
        <v>345</v>
      </c>
      <c r="N730" s="1989" t="s">
        <v>346</v>
      </c>
      <c r="O730" s="1988" t="s">
        <v>347</v>
      </c>
      <c r="P730" s="1990" t="s">
        <v>348</v>
      </c>
      <c r="Q730" s="668"/>
      <c r="R730" s="115"/>
      <c r="T730" s="115"/>
      <c r="U730" s="115"/>
      <c r="V730" s="115"/>
      <c r="AB730" s="115"/>
      <c r="AC730" s="115"/>
      <c r="AD730" s="115"/>
      <c r="AE730" s="115"/>
      <c r="AF730" s="115"/>
      <c r="AG730" s="115"/>
      <c r="AH730" s="115"/>
    </row>
    <row r="731" spans="2:34" ht="16.5" thickBot="1">
      <c r="B731" s="64"/>
      <c r="C731" s="741"/>
      <c r="D731" s="499"/>
      <c r="E731" s="848" t="s">
        <v>6</v>
      </c>
      <c r="F731" s="848" t="s">
        <v>7</v>
      </c>
      <c r="G731" s="848" t="s">
        <v>8</v>
      </c>
      <c r="H731" s="2048" t="s">
        <v>466</v>
      </c>
      <c r="I731" s="911" t="s">
        <v>336</v>
      </c>
      <c r="J731" s="912" t="s">
        <v>337</v>
      </c>
      <c r="K731" s="715" t="s">
        <v>338</v>
      </c>
      <c r="L731" s="913" t="s">
        <v>339</v>
      </c>
      <c r="M731" s="1127" t="s">
        <v>340</v>
      </c>
      <c r="N731" s="913" t="s">
        <v>341</v>
      </c>
      <c r="O731" s="1127" t="s">
        <v>342</v>
      </c>
      <c r="P731" s="1137" t="s">
        <v>343</v>
      </c>
      <c r="Q731" s="668"/>
      <c r="R731" s="115"/>
      <c r="T731" s="115"/>
      <c r="U731" s="115"/>
      <c r="V731" s="115"/>
      <c r="AB731" s="115"/>
      <c r="AC731" s="115"/>
      <c r="AD731" s="115"/>
      <c r="AE731" s="115"/>
      <c r="AF731" s="115"/>
      <c r="AG731" s="115"/>
      <c r="AH731" s="115"/>
    </row>
    <row r="732" spans="2:34">
      <c r="B732" s="68"/>
      <c r="C732" s="957" t="s">
        <v>106</v>
      </c>
      <c r="D732" s="958">
        <v>1</v>
      </c>
      <c r="E732" s="407">
        <v>77</v>
      </c>
      <c r="F732" s="66">
        <v>79</v>
      </c>
      <c r="G732" s="67">
        <v>335</v>
      </c>
      <c r="H732" s="67">
        <v>2350</v>
      </c>
      <c r="I732" s="1998">
        <v>60</v>
      </c>
      <c r="J732" s="66">
        <v>1.2</v>
      </c>
      <c r="K732" s="66">
        <v>1.4</v>
      </c>
      <c r="L732" s="67">
        <v>700</v>
      </c>
      <c r="M732" s="959">
        <v>1100</v>
      </c>
      <c r="N732" s="959">
        <v>1100</v>
      </c>
      <c r="O732" s="959">
        <v>250</v>
      </c>
      <c r="P732" s="960">
        <v>12</v>
      </c>
      <c r="Q732" s="668"/>
      <c r="R732" s="115"/>
      <c r="T732" s="115"/>
      <c r="U732" s="115"/>
      <c r="V732" s="115"/>
      <c r="AB732" s="115"/>
      <c r="AC732" s="115"/>
      <c r="AD732" s="115"/>
      <c r="AE732" s="115"/>
      <c r="AF732" s="115"/>
      <c r="AG732" s="115"/>
      <c r="AH732" s="115"/>
    </row>
    <row r="733" spans="2:34">
      <c r="B733" s="182"/>
      <c r="C733" s="165" t="s">
        <v>118</v>
      </c>
      <c r="D733" s="539"/>
      <c r="E733" s="691"/>
      <c r="F733" s="408"/>
      <c r="G733" s="408"/>
      <c r="H733" s="408"/>
      <c r="I733" s="408"/>
      <c r="J733" s="408"/>
      <c r="K733" s="408"/>
      <c r="L733" s="408"/>
      <c r="M733" s="408"/>
      <c r="N733" s="408"/>
      <c r="O733" s="408"/>
      <c r="P733" s="692"/>
      <c r="Q733" s="668"/>
      <c r="R733" s="115"/>
      <c r="T733" s="115"/>
      <c r="U733" s="115"/>
      <c r="V733" s="115"/>
      <c r="AB733" s="115"/>
      <c r="AC733" s="115"/>
      <c r="AD733" s="115"/>
      <c r="AE733" s="115"/>
      <c r="AF733" s="115"/>
      <c r="AG733" s="115"/>
      <c r="AH733" s="115"/>
    </row>
    <row r="734" spans="2:34" ht="13.5" customHeight="1">
      <c r="B734" s="961" t="s">
        <v>363</v>
      </c>
      <c r="C734" s="541" t="s">
        <v>305</v>
      </c>
      <c r="D734" s="371">
        <v>0.25</v>
      </c>
      <c r="E734" s="979">
        <f>(E732/100)*25</f>
        <v>19.25</v>
      </c>
      <c r="F734" s="980">
        <f t="shared" ref="F734:P734" si="159">(F732/100)*25</f>
        <v>19.75</v>
      </c>
      <c r="G734" s="980">
        <f t="shared" si="159"/>
        <v>83.75</v>
      </c>
      <c r="H734" s="980">
        <f t="shared" si="159"/>
        <v>587.5</v>
      </c>
      <c r="I734" s="980">
        <f t="shared" si="159"/>
        <v>15</v>
      </c>
      <c r="J734" s="980">
        <f t="shared" si="159"/>
        <v>0.3</v>
      </c>
      <c r="K734" s="980">
        <f t="shared" si="159"/>
        <v>0.35</v>
      </c>
      <c r="L734" s="980">
        <f t="shared" si="159"/>
        <v>175</v>
      </c>
      <c r="M734" s="1168">
        <f t="shared" si="159"/>
        <v>275</v>
      </c>
      <c r="N734" s="1168">
        <f t="shared" si="159"/>
        <v>275</v>
      </c>
      <c r="O734" s="980">
        <f t="shared" si="159"/>
        <v>62.5</v>
      </c>
      <c r="P734" s="981">
        <f t="shared" si="159"/>
        <v>3</v>
      </c>
      <c r="Q734" s="668"/>
      <c r="R734" s="115"/>
      <c r="T734" s="115"/>
      <c r="U734" s="115"/>
      <c r="V734" s="115"/>
      <c r="AB734" s="115"/>
      <c r="AC734" s="115"/>
      <c r="AD734" s="115"/>
      <c r="AE734" s="115"/>
      <c r="AF734" s="115"/>
      <c r="AG734" s="115"/>
      <c r="AH734" s="115"/>
    </row>
    <row r="735" spans="2:34" ht="14.25" customHeight="1">
      <c r="B735" s="1058"/>
      <c r="C735" s="1059" t="s">
        <v>147</v>
      </c>
      <c r="D735" s="1060"/>
      <c r="E735" s="1620">
        <f t="shared" ref="E735:P735" si="160">(E75+E128+E184+E237+E291+E408+E461+E517+E572+E625)/10</f>
        <v>19.249999999999993</v>
      </c>
      <c r="F735" s="1621">
        <f t="shared" si="160"/>
        <v>19.750000000000004</v>
      </c>
      <c r="G735" s="1621">
        <f t="shared" si="160"/>
        <v>83.75</v>
      </c>
      <c r="H735" s="1621">
        <f t="shared" si="160"/>
        <v>587.5</v>
      </c>
      <c r="I735" s="1621">
        <f t="shared" si="160"/>
        <v>13.937670000000001</v>
      </c>
      <c r="J735" s="1621">
        <f t="shared" si="160"/>
        <v>0.25262000000000001</v>
      </c>
      <c r="K735" s="1621">
        <f t="shared" si="160"/>
        <v>0.32869000000000004</v>
      </c>
      <c r="L735" s="1621">
        <f t="shared" si="160"/>
        <v>160.44200000000001</v>
      </c>
      <c r="M735" s="1993">
        <f t="shared" si="160"/>
        <v>256.9785</v>
      </c>
      <c r="N735" s="1993">
        <f t="shared" si="160"/>
        <v>183.61715999999998</v>
      </c>
      <c r="O735" s="1621">
        <f t="shared" si="160"/>
        <v>43.90578</v>
      </c>
      <c r="P735" s="1622">
        <f t="shared" si="160"/>
        <v>2.7061600000000001</v>
      </c>
      <c r="Q735" s="668"/>
      <c r="R735" s="115"/>
      <c r="T735" s="115"/>
      <c r="U735" s="115"/>
      <c r="V735" s="115"/>
      <c r="AB735" s="115"/>
      <c r="AC735" s="115"/>
      <c r="AD735" s="115"/>
      <c r="AE735" s="115"/>
      <c r="AF735" s="115"/>
      <c r="AG735" s="115"/>
      <c r="AH735" s="115"/>
    </row>
    <row r="736" spans="2:34" ht="15.75" thickBot="1">
      <c r="B736" s="246"/>
      <c r="C736" s="1003" t="s">
        <v>475</v>
      </c>
      <c r="D736" s="1050"/>
      <c r="E736" s="1027">
        <f>(E735*100/E732)-25</f>
        <v>0</v>
      </c>
      <c r="F736" s="1028">
        <f t="shared" ref="F736" si="161">(F735*100/F732)-25</f>
        <v>0</v>
      </c>
      <c r="G736" s="1028">
        <f t="shared" ref="G736" si="162">(G735*100/G732)-25</f>
        <v>0</v>
      </c>
      <c r="H736" s="1028">
        <f t="shared" ref="H736" si="163">(H735*100/H732)-25</f>
        <v>0</v>
      </c>
      <c r="I736" s="1028">
        <f t="shared" ref="I736" si="164">(I735*100/I732)-25</f>
        <v>-1.7705500000000001</v>
      </c>
      <c r="J736" s="1028">
        <f t="shared" ref="J736" si="165">(J735*100/J732)-25</f>
        <v>-3.9483333333333306</v>
      </c>
      <c r="K736" s="1028">
        <f t="shared" ref="K736" si="166">(K735*100/K732)-25</f>
        <v>-1.5221428571428497</v>
      </c>
      <c r="L736" s="1028">
        <f t="shared" ref="L736" si="167">(L735*100/L732)-25</f>
        <v>-2.0797142857142852</v>
      </c>
      <c r="M736" s="1028">
        <f t="shared" ref="M736" si="168">(M735*100/M732)-25</f>
        <v>-1.6383181818181818</v>
      </c>
      <c r="N736" s="1028">
        <f t="shared" ref="N736" si="169">(N735*100/N732)-25</f>
        <v>-8.3075309090909109</v>
      </c>
      <c r="O736" s="1028">
        <f t="shared" ref="O736" si="170">(O735*100/O732)-25</f>
        <v>-7.4376879999999979</v>
      </c>
      <c r="P736" s="1041">
        <f>(P735*100/P732)-25</f>
        <v>-2.4486666666666679</v>
      </c>
      <c r="Q736" s="668"/>
      <c r="R736" s="115"/>
      <c r="T736" s="115"/>
      <c r="U736" s="115"/>
      <c r="V736" s="115"/>
      <c r="AB736" s="115"/>
      <c r="AC736" s="115"/>
      <c r="AD736" s="115"/>
      <c r="AE736" s="115"/>
      <c r="AF736" s="115"/>
      <c r="AG736" s="115"/>
      <c r="AH736" s="115"/>
    </row>
    <row r="737" spans="2:34" ht="12.75" customHeight="1" thickBot="1">
      <c r="B737" s="38"/>
      <c r="C737" s="38"/>
      <c r="D737" s="914"/>
      <c r="E737" s="914"/>
      <c r="F737" s="914"/>
      <c r="G737" s="914"/>
      <c r="H737" s="914"/>
      <c r="I737" s="914"/>
      <c r="J737" s="914"/>
      <c r="K737" s="914"/>
      <c r="L737" s="914"/>
      <c r="M737" s="914"/>
      <c r="N737" s="914"/>
      <c r="O737" s="914"/>
      <c r="P737" s="38"/>
      <c r="Q737" s="668"/>
      <c r="R737" s="115"/>
      <c r="T737" s="115"/>
      <c r="U737" s="115"/>
      <c r="V737" s="115"/>
      <c r="AB737" s="115"/>
      <c r="AC737" s="115"/>
      <c r="AD737" s="115"/>
      <c r="AE737" s="115"/>
      <c r="AF737" s="115"/>
      <c r="AG737" s="115"/>
      <c r="AH737" s="115"/>
    </row>
    <row r="738" spans="2:34" ht="15.75" thickBot="1">
      <c r="B738" s="89" t="s">
        <v>352</v>
      </c>
      <c r="C738" s="65"/>
      <c r="D738" s="527"/>
      <c r="E738" s="1160" t="s">
        <v>852</v>
      </c>
      <c r="F738" s="373"/>
      <c r="G738" s="373"/>
      <c r="H738" s="1900" t="s">
        <v>703</v>
      </c>
      <c r="I738" s="682" t="s">
        <v>333</v>
      </c>
      <c r="J738" s="1986"/>
      <c r="K738" s="1986"/>
      <c r="L738" s="1987"/>
      <c r="M738" s="909" t="s">
        <v>334</v>
      </c>
      <c r="N738" s="40"/>
      <c r="O738" s="910"/>
      <c r="P738" s="529"/>
      <c r="Q738" s="668"/>
      <c r="R738" s="115"/>
      <c r="T738" s="115"/>
      <c r="U738" s="115"/>
      <c r="V738" s="115"/>
      <c r="AB738" s="115"/>
      <c r="AC738" s="115"/>
      <c r="AD738" s="115"/>
      <c r="AE738" s="115"/>
      <c r="AF738" s="115"/>
      <c r="AG738" s="115"/>
      <c r="AH738" s="115"/>
    </row>
    <row r="739" spans="2:34" ht="12.75" customHeight="1">
      <c r="B739" s="68"/>
      <c r="C739" s="955" t="s">
        <v>308</v>
      </c>
      <c r="D739" s="530"/>
      <c r="E739" s="1134" t="s">
        <v>189</v>
      </c>
      <c r="F739" s="1134" t="s">
        <v>56</v>
      </c>
      <c r="G739" s="1984" t="s">
        <v>57</v>
      </c>
      <c r="H739" s="1985" t="s">
        <v>192</v>
      </c>
      <c r="I739" s="744"/>
      <c r="J739" s="1928"/>
      <c r="K739" s="40"/>
      <c r="L739" s="1928"/>
      <c r="M739" s="1988" t="s">
        <v>345</v>
      </c>
      <c r="N739" s="1989" t="s">
        <v>346</v>
      </c>
      <c r="O739" s="1988" t="s">
        <v>347</v>
      </c>
      <c r="P739" s="1990" t="s">
        <v>348</v>
      </c>
      <c r="Q739" s="668"/>
      <c r="R739" s="115"/>
      <c r="T739" s="115"/>
      <c r="U739" s="115"/>
      <c r="V739" s="115"/>
      <c r="AB739" s="115"/>
      <c r="AC739" s="115"/>
      <c r="AD739" s="115"/>
      <c r="AE739" s="115"/>
      <c r="AF739" s="115"/>
      <c r="AG739" s="115"/>
      <c r="AH739" s="115"/>
    </row>
    <row r="740" spans="2:34" ht="16.5" thickBot="1">
      <c r="B740" s="64"/>
      <c r="C740" s="741"/>
      <c r="D740" s="499"/>
      <c r="E740" s="848" t="s">
        <v>6</v>
      </c>
      <c r="F740" s="848" t="s">
        <v>7</v>
      </c>
      <c r="G740" s="848" t="s">
        <v>8</v>
      </c>
      <c r="H740" s="2048" t="s">
        <v>466</v>
      </c>
      <c r="I740" s="911" t="s">
        <v>336</v>
      </c>
      <c r="J740" s="912" t="s">
        <v>337</v>
      </c>
      <c r="K740" s="715" t="s">
        <v>338</v>
      </c>
      <c r="L740" s="913" t="s">
        <v>339</v>
      </c>
      <c r="M740" s="1127" t="s">
        <v>340</v>
      </c>
      <c r="N740" s="913" t="s">
        <v>341</v>
      </c>
      <c r="O740" s="1127" t="s">
        <v>342</v>
      </c>
      <c r="P740" s="1137" t="s">
        <v>343</v>
      </c>
      <c r="Q740" s="668"/>
      <c r="R740" s="115"/>
      <c r="T740" s="115"/>
      <c r="U740" s="115"/>
      <c r="V740" s="115"/>
      <c r="AB740" s="115"/>
      <c r="AC740" s="115"/>
      <c r="AD740" s="115"/>
      <c r="AE740" s="115"/>
      <c r="AF740" s="115"/>
      <c r="AG740" s="115"/>
      <c r="AH740" s="115"/>
    </row>
    <row r="741" spans="2:34" ht="11.25" customHeight="1">
      <c r="B741" s="68"/>
      <c r="C741" s="957" t="s">
        <v>106</v>
      </c>
      <c r="D741" s="958">
        <v>1</v>
      </c>
      <c r="E741" s="407">
        <v>77</v>
      </c>
      <c r="F741" s="66">
        <v>79</v>
      </c>
      <c r="G741" s="67">
        <v>335</v>
      </c>
      <c r="H741" s="67">
        <v>2350</v>
      </c>
      <c r="I741" s="1998">
        <v>60</v>
      </c>
      <c r="J741" s="66">
        <v>1.2</v>
      </c>
      <c r="K741" s="66">
        <v>1.4</v>
      </c>
      <c r="L741" s="67">
        <v>700</v>
      </c>
      <c r="M741" s="959">
        <v>1100</v>
      </c>
      <c r="N741" s="959">
        <v>1100</v>
      </c>
      <c r="O741" s="959">
        <v>250</v>
      </c>
      <c r="P741" s="960">
        <v>12</v>
      </c>
      <c r="Q741" s="668"/>
      <c r="R741" s="115"/>
      <c r="T741" s="115"/>
      <c r="U741" s="115"/>
      <c r="V741" s="115"/>
      <c r="AB741" s="115"/>
      <c r="AC741" s="115"/>
      <c r="AD741" s="115"/>
      <c r="AE741" s="115"/>
      <c r="AF741" s="115"/>
      <c r="AG741" s="115"/>
      <c r="AH741" s="115"/>
    </row>
    <row r="742" spans="2:34">
      <c r="B742" s="182"/>
      <c r="C742" s="165" t="s">
        <v>118</v>
      </c>
      <c r="D742" s="539"/>
      <c r="E742" s="691"/>
      <c r="F742" s="408"/>
      <c r="G742" s="408"/>
      <c r="H742" s="408"/>
      <c r="I742" s="408"/>
      <c r="J742" s="408"/>
      <c r="K742" s="408"/>
      <c r="L742" s="408"/>
      <c r="M742" s="408"/>
      <c r="N742" s="408"/>
      <c r="O742" s="408"/>
      <c r="P742" s="692"/>
      <c r="Q742" s="668"/>
      <c r="R742" s="115"/>
      <c r="T742" s="115"/>
      <c r="U742" s="115"/>
      <c r="V742" s="115"/>
      <c r="AB742" s="115"/>
      <c r="AC742" s="115"/>
      <c r="AD742" s="115"/>
      <c r="AE742" s="115"/>
      <c r="AF742" s="115"/>
      <c r="AG742" s="115"/>
      <c r="AH742" s="115"/>
    </row>
    <row r="743" spans="2:34" ht="11.25" customHeight="1">
      <c r="B743" s="961" t="s">
        <v>363</v>
      </c>
      <c r="C743" s="541" t="s">
        <v>306</v>
      </c>
      <c r="D743" s="371">
        <v>0.35</v>
      </c>
      <c r="E743" s="979">
        <f>(E741/100)*35</f>
        <v>26.95</v>
      </c>
      <c r="F743" s="980">
        <f t="shared" ref="F743:P743" si="171">(F741/100)*35</f>
        <v>27.650000000000002</v>
      </c>
      <c r="G743" s="980">
        <f t="shared" si="171"/>
        <v>117.25</v>
      </c>
      <c r="H743" s="980">
        <f t="shared" si="171"/>
        <v>822.5</v>
      </c>
      <c r="I743" s="980">
        <f t="shared" si="171"/>
        <v>21</v>
      </c>
      <c r="J743" s="980">
        <f t="shared" si="171"/>
        <v>0.42</v>
      </c>
      <c r="K743" s="980">
        <f t="shared" si="171"/>
        <v>0.48999999999999994</v>
      </c>
      <c r="L743" s="980">
        <f t="shared" si="171"/>
        <v>245</v>
      </c>
      <c r="M743" s="1168">
        <f t="shared" si="171"/>
        <v>385</v>
      </c>
      <c r="N743" s="1168">
        <f t="shared" si="171"/>
        <v>385</v>
      </c>
      <c r="O743" s="980">
        <f t="shared" si="171"/>
        <v>87.5</v>
      </c>
      <c r="P743" s="981">
        <f t="shared" si="171"/>
        <v>4.2</v>
      </c>
      <c r="Q743" s="668"/>
      <c r="R743" s="115"/>
      <c r="T743" s="115"/>
      <c r="U743" s="115"/>
      <c r="V743" s="115"/>
      <c r="AB743" s="115"/>
      <c r="AC743" s="115"/>
      <c r="AD743" s="115"/>
      <c r="AE743" s="115"/>
      <c r="AF743" s="115"/>
      <c r="AG743" s="115"/>
      <c r="AH743" s="115"/>
    </row>
    <row r="744" spans="2:34" ht="15" customHeight="1">
      <c r="B744" s="1058"/>
      <c r="C744" s="1059" t="s">
        <v>147</v>
      </c>
      <c r="D744" s="1060"/>
      <c r="E744" s="1620">
        <f t="shared" ref="E744:P744" si="172">(E86+E139+E196+E249+E303+E420+E473+E529+E584+E637)/10</f>
        <v>26.95</v>
      </c>
      <c r="F744" s="1621">
        <f t="shared" si="172"/>
        <v>27.65</v>
      </c>
      <c r="G744" s="1621">
        <f t="shared" si="172"/>
        <v>117.25</v>
      </c>
      <c r="H744" s="1621">
        <f t="shared" si="172"/>
        <v>822.5</v>
      </c>
      <c r="I744" s="1621">
        <f t="shared" si="172"/>
        <v>23.487379999999998</v>
      </c>
      <c r="J744" s="1621">
        <f t="shared" si="172"/>
        <v>0.42549999999999999</v>
      </c>
      <c r="K744" s="1621">
        <f t="shared" si="172"/>
        <v>0.47485999999999995</v>
      </c>
      <c r="L744" s="1621">
        <f t="shared" si="172"/>
        <v>257.90494999999999</v>
      </c>
      <c r="M744" s="1993">
        <f t="shared" si="172"/>
        <v>330.85616900000002</v>
      </c>
      <c r="N744" s="1993">
        <f t="shared" si="172"/>
        <v>391.13144800000003</v>
      </c>
      <c r="O744" s="1621">
        <f t="shared" si="172"/>
        <v>93.820854000000011</v>
      </c>
      <c r="P744" s="1622">
        <f t="shared" si="172"/>
        <v>4.52163</v>
      </c>
      <c r="Q744" s="668"/>
      <c r="R744" s="115"/>
      <c r="T744" s="115"/>
      <c r="U744" s="115"/>
      <c r="V744" s="115"/>
      <c r="AB744" s="115"/>
      <c r="AC744" s="115"/>
      <c r="AD744" s="115"/>
      <c r="AE744" s="115"/>
      <c r="AF744" s="115"/>
      <c r="AG744" s="115"/>
      <c r="AH744" s="115"/>
    </row>
    <row r="745" spans="2:34" ht="15.75" thickBot="1">
      <c r="B745" s="246"/>
      <c r="C745" s="1003" t="s">
        <v>475</v>
      </c>
      <c r="D745" s="1050"/>
      <c r="E745" s="1027">
        <f>(E744*100/E741)-35</f>
        <v>0</v>
      </c>
      <c r="F745" s="1028">
        <f t="shared" ref="F745:O745" si="173">(F744*100/F741)-35</f>
        <v>0</v>
      </c>
      <c r="G745" s="1028">
        <f t="shared" si="173"/>
        <v>0</v>
      </c>
      <c r="H745" s="1028">
        <f t="shared" si="173"/>
        <v>0</v>
      </c>
      <c r="I745" s="1028">
        <f t="shared" si="173"/>
        <v>4.1456333333333291</v>
      </c>
      <c r="J745" s="1028">
        <f t="shared" si="173"/>
        <v>0.4583333333333357</v>
      </c>
      <c r="K745" s="1028">
        <f t="shared" si="173"/>
        <v>-1.0814285714285745</v>
      </c>
      <c r="L745" s="1028">
        <f t="shared" si="173"/>
        <v>1.8435642857142867</v>
      </c>
      <c r="M745" s="1028">
        <f t="shared" si="173"/>
        <v>-4.9221664545454544</v>
      </c>
      <c r="N745" s="1028">
        <f t="shared" si="173"/>
        <v>0.55740436363636547</v>
      </c>
      <c r="O745" s="1028">
        <f t="shared" si="173"/>
        <v>2.5283416000000045</v>
      </c>
      <c r="P745" s="1041">
        <f>(P744*100/P741)-35</f>
        <v>2.6802500000000009</v>
      </c>
      <c r="Q745" s="668"/>
      <c r="R745" s="115"/>
      <c r="T745" s="115"/>
      <c r="U745" s="115"/>
      <c r="V745" s="115"/>
      <c r="AB745" s="115"/>
      <c r="AC745" s="115"/>
      <c r="AD745" s="115"/>
      <c r="AE745" s="115"/>
      <c r="AF745" s="115"/>
      <c r="AG745" s="115"/>
      <c r="AH745" s="115"/>
    </row>
    <row r="746" spans="2:34" ht="15.75" thickBot="1">
      <c r="P746"/>
      <c r="Q746" s="668"/>
      <c r="R746" s="115"/>
      <c r="T746" s="115"/>
      <c r="U746" s="115"/>
      <c r="V746" s="115"/>
      <c r="AB746" s="115"/>
      <c r="AC746" s="115"/>
      <c r="AD746" s="115"/>
      <c r="AE746" s="115"/>
      <c r="AF746" s="115"/>
      <c r="AG746" s="115"/>
      <c r="AH746" s="115"/>
    </row>
    <row r="747" spans="2:34" ht="15.75" thickBot="1">
      <c r="B747" s="2059" t="s">
        <v>352</v>
      </c>
      <c r="C747" s="65"/>
      <c r="D747" s="527"/>
      <c r="E747" s="1160" t="s">
        <v>852</v>
      </c>
      <c r="F747" s="373"/>
      <c r="G747" s="373"/>
      <c r="H747" s="1900" t="s">
        <v>703</v>
      </c>
      <c r="I747" s="682" t="s">
        <v>333</v>
      </c>
      <c r="J747" s="1986"/>
      <c r="K747" s="1986"/>
      <c r="L747" s="1987"/>
      <c r="M747" s="909" t="s">
        <v>334</v>
      </c>
      <c r="N747" s="40"/>
      <c r="O747" s="910"/>
      <c r="P747" s="529"/>
      <c r="Q747" s="668"/>
      <c r="R747" s="115"/>
      <c r="T747" s="115"/>
      <c r="U747" s="115"/>
      <c r="V747" s="115"/>
      <c r="AB747" s="115"/>
      <c r="AC747" s="115"/>
      <c r="AD747" s="115"/>
      <c r="AE747" s="115"/>
      <c r="AF747" s="115"/>
      <c r="AG747" s="115"/>
      <c r="AH747" s="115"/>
    </row>
    <row r="748" spans="2:34" ht="12.75" customHeight="1">
      <c r="B748" s="68"/>
      <c r="C748" s="988" t="s">
        <v>309</v>
      </c>
      <c r="D748" s="530"/>
      <c r="E748" s="1134" t="s">
        <v>189</v>
      </c>
      <c r="F748" s="1134" t="s">
        <v>56</v>
      </c>
      <c r="G748" s="1984" t="s">
        <v>57</v>
      </c>
      <c r="H748" s="1985" t="s">
        <v>192</v>
      </c>
      <c r="I748" s="744"/>
      <c r="J748" s="1928"/>
      <c r="K748" s="40"/>
      <c r="L748" s="1928"/>
      <c r="M748" s="1988" t="s">
        <v>345</v>
      </c>
      <c r="N748" s="1989" t="s">
        <v>346</v>
      </c>
      <c r="O748" s="1988" t="s">
        <v>347</v>
      </c>
      <c r="P748" s="1990" t="s">
        <v>348</v>
      </c>
      <c r="Q748" s="668"/>
      <c r="R748" s="115"/>
      <c r="T748" s="115"/>
      <c r="U748" s="115"/>
      <c r="V748" s="115"/>
      <c r="AB748" s="115"/>
      <c r="AC748" s="115"/>
      <c r="AD748" s="115"/>
      <c r="AE748" s="115"/>
      <c r="AF748" s="115"/>
      <c r="AG748" s="115"/>
      <c r="AH748" s="115"/>
    </row>
    <row r="749" spans="2:34" ht="16.5" thickBot="1">
      <c r="B749" s="64"/>
      <c r="C749" s="741"/>
      <c r="D749" s="499"/>
      <c r="E749" s="848" t="s">
        <v>6</v>
      </c>
      <c r="F749" s="848" t="s">
        <v>7</v>
      </c>
      <c r="G749" s="848" t="s">
        <v>8</v>
      </c>
      <c r="H749" s="2048" t="s">
        <v>466</v>
      </c>
      <c r="I749" s="911" t="s">
        <v>336</v>
      </c>
      <c r="J749" s="912" t="s">
        <v>337</v>
      </c>
      <c r="K749" s="715" t="s">
        <v>338</v>
      </c>
      <c r="L749" s="913" t="s">
        <v>339</v>
      </c>
      <c r="M749" s="1127" t="s">
        <v>340</v>
      </c>
      <c r="N749" s="913" t="s">
        <v>341</v>
      </c>
      <c r="O749" s="1127" t="s">
        <v>342</v>
      </c>
      <c r="P749" s="1137" t="s">
        <v>343</v>
      </c>
      <c r="Q749" s="668"/>
      <c r="R749" s="115"/>
      <c r="T749" s="115"/>
      <c r="U749" s="115"/>
      <c r="V749" s="115"/>
      <c r="AB749" s="115"/>
      <c r="AC749" s="115"/>
      <c r="AD749" s="115"/>
      <c r="AE749" s="115"/>
      <c r="AF749" s="115"/>
      <c r="AG749" s="115"/>
      <c r="AH749" s="115"/>
    </row>
    <row r="750" spans="2:34" ht="13.5" customHeight="1">
      <c r="B750" s="68"/>
      <c r="C750" s="957" t="s">
        <v>106</v>
      </c>
      <c r="D750" s="958">
        <v>1</v>
      </c>
      <c r="E750" s="407">
        <v>77</v>
      </c>
      <c r="F750" s="66">
        <v>79</v>
      </c>
      <c r="G750" s="67">
        <v>335</v>
      </c>
      <c r="H750" s="67">
        <v>2350</v>
      </c>
      <c r="I750" s="1998">
        <v>60</v>
      </c>
      <c r="J750" s="66">
        <v>1.2</v>
      </c>
      <c r="K750" s="66">
        <v>1.4</v>
      </c>
      <c r="L750" s="67">
        <v>700</v>
      </c>
      <c r="M750" s="959">
        <v>1100</v>
      </c>
      <c r="N750" s="959">
        <v>1100</v>
      </c>
      <c r="O750" s="959">
        <v>250</v>
      </c>
      <c r="P750" s="960">
        <v>12</v>
      </c>
      <c r="Q750" s="668"/>
      <c r="R750" s="115"/>
      <c r="T750" s="115"/>
      <c r="U750" s="115"/>
      <c r="V750" s="115"/>
      <c r="AB750" s="115"/>
      <c r="AC750" s="115"/>
      <c r="AD750" s="115"/>
      <c r="AE750" s="115"/>
      <c r="AF750" s="115"/>
      <c r="AG750" s="115"/>
      <c r="AH750" s="115"/>
    </row>
    <row r="751" spans="2:34" ht="12.75" customHeight="1">
      <c r="B751" s="182"/>
      <c r="C751" s="165" t="s">
        <v>118</v>
      </c>
      <c r="D751" s="539"/>
      <c r="E751" s="691"/>
      <c r="F751" s="408"/>
      <c r="G751" s="408"/>
      <c r="H751" s="408"/>
      <c r="I751" s="408"/>
      <c r="J751" s="408"/>
      <c r="K751" s="408"/>
      <c r="L751" s="408"/>
      <c r="M751" s="408"/>
      <c r="N751" s="408"/>
      <c r="O751" s="408"/>
      <c r="P751" s="692"/>
      <c r="Q751" s="668"/>
      <c r="R751" s="115"/>
      <c r="T751" s="115"/>
      <c r="U751" s="115"/>
      <c r="V751" s="115"/>
      <c r="AB751" s="115"/>
      <c r="AC751" s="115"/>
      <c r="AD751" s="115"/>
      <c r="AE751" s="115"/>
      <c r="AF751" s="115"/>
      <c r="AG751" s="115"/>
      <c r="AH751" s="115"/>
    </row>
    <row r="752" spans="2:34" ht="12" customHeight="1">
      <c r="B752" s="961" t="s">
        <v>363</v>
      </c>
      <c r="C752" s="541" t="s">
        <v>301</v>
      </c>
      <c r="D752" s="371">
        <v>0.1</v>
      </c>
      <c r="E752" s="979">
        <f>(E750/100)*10</f>
        <v>7.7</v>
      </c>
      <c r="F752" s="980">
        <f t="shared" ref="F752:P752" si="174">(F750/100)*10</f>
        <v>7.9</v>
      </c>
      <c r="G752" s="980">
        <f t="shared" si="174"/>
        <v>33.5</v>
      </c>
      <c r="H752" s="980">
        <f t="shared" si="174"/>
        <v>235</v>
      </c>
      <c r="I752" s="980">
        <f t="shared" si="174"/>
        <v>6</v>
      </c>
      <c r="J752" s="980">
        <f t="shared" si="174"/>
        <v>0.12</v>
      </c>
      <c r="K752" s="980">
        <f t="shared" si="174"/>
        <v>0.13999999999999999</v>
      </c>
      <c r="L752" s="980">
        <f t="shared" si="174"/>
        <v>70</v>
      </c>
      <c r="M752" s="1168">
        <f t="shared" si="174"/>
        <v>110</v>
      </c>
      <c r="N752" s="1168">
        <f t="shared" si="174"/>
        <v>110</v>
      </c>
      <c r="O752" s="980">
        <f t="shared" si="174"/>
        <v>25</v>
      </c>
      <c r="P752" s="981">
        <f t="shared" si="174"/>
        <v>1.2</v>
      </c>
      <c r="Q752" s="668"/>
      <c r="R752" s="115"/>
      <c r="T752" s="115"/>
      <c r="U752" s="115"/>
      <c r="V752" s="115"/>
      <c r="AB752" s="115"/>
      <c r="AC752" s="115"/>
      <c r="AD752" s="115"/>
      <c r="AE752" s="115"/>
      <c r="AF752" s="115"/>
      <c r="AG752" s="115"/>
      <c r="AH752" s="115"/>
    </row>
    <row r="753" spans="2:34">
      <c r="B753" s="1058"/>
      <c r="C753" s="1059" t="s">
        <v>147</v>
      </c>
      <c r="D753" s="1060"/>
      <c r="E753" s="1620">
        <f t="shared" ref="E753:P753" si="175">(E93+E147+E204+E257+E311+E427+E481+E536+E592+E645)/10</f>
        <v>7.6999999999999984</v>
      </c>
      <c r="F753" s="1621">
        <f t="shared" si="175"/>
        <v>7.9</v>
      </c>
      <c r="G753" s="1621">
        <f t="shared" si="175"/>
        <v>33.499999999999993</v>
      </c>
      <c r="H753" s="1621">
        <f t="shared" si="175"/>
        <v>235</v>
      </c>
      <c r="I753" s="1621">
        <f t="shared" si="175"/>
        <v>4.57484</v>
      </c>
      <c r="J753" s="1621">
        <f t="shared" si="175"/>
        <v>0.15238669999999999</v>
      </c>
      <c r="K753" s="1621">
        <f t="shared" si="175"/>
        <v>0.1762</v>
      </c>
      <c r="L753" s="1621">
        <f t="shared" si="175"/>
        <v>71.643410000000003</v>
      </c>
      <c r="M753" s="1993">
        <f t="shared" si="175"/>
        <v>182.17180000000002</v>
      </c>
      <c r="N753" s="1993">
        <f t="shared" si="175"/>
        <v>195.25063</v>
      </c>
      <c r="O753" s="1621">
        <f t="shared" si="175"/>
        <v>37.278470000000013</v>
      </c>
      <c r="P753" s="1622">
        <f t="shared" si="175"/>
        <v>1.2686599999999999</v>
      </c>
      <c r="Q753" s="668"/>
      <c r="R753" s="115"/>
      <c r="T753" s="115"/>
      <c r="U753" s="115"/>
      <c r="V753" s="115"/>
      <c r="AB753" s="115"/>
      <c r="AC753" s="115"/>
      <c r="AD753" s="115"/>
      <c r="AE753" s="115"/>
      <c r="AF753" s="115"/>
      <c r="AG753" s="115"/>
      <c r="AH753" s="115"/>
    </row>
    <row r="754" spans="2:34" ht="15.75" thickBot="1">
      <c r="B754" s="64"/>
      <c r="C754" s="1994" t="s">
        <v>475</v>
      </c>
      <c r="D754" s="1563"/>
      <c r="E754" s="1027">
        <f>(E753*100/E750)-10</f>
        <v>0</v>
      </c>
      <c r="F754" s="1028">
        <f t="shared" ref="F754:P754" si="176">(F753*100/F750)-10</f>
        <v>0</v>
      </c>
      <c r="G754" s="1028">
        <f t="shared" si="176"/>
        <v>0</v>
      </c>
      <c r="H754" s="1028">
        <f t="shared" si="176"/>
        <v>0</v>
      </c>
      <c r="I754" s="1028">
        <f t="shared" si="176"/>
        <v>-2.3752666666666666</v>
      </c>
      <c r="J754" s="1028">
        <f t="shared" si="176"/>
        <v>2.6988916666666665</v>
      </c>
      <c r="K754" s="1028">
        <f t="shared" si="176"/>
        <v>2.5857142857142872</v>
      </c>
      <c r="L754" s="1028">
        <f t="shared" si="176"/>
        <v>0.23477285714285756</v>
      </c>
      <c r="M754" s="1028">
        <f t="shared" si="176"/>
        <v>6.5610727272727267</v>
      </c>
      <c r="N754" s="1028">
        <f t="shared" si="176"/>
        <v>7.7500572727272754</v>
      </c>
      <c r="O754" s="1028">
        <f t="shared" si="176"/>
        <v>4.9113880000000041</v>
      </c>
      <c r="P754" s="1041">
        <f t="shared" si="176"/>
        <v>0.57216666666666605</v>
      </c>
      <c r="Q754" s="668"/>
      <c r="R754" s="115"/>
      <c r="T754" s="115"/>
      <c r="U754" s="115"/>
      <c r="V754" s="115"/>
      <c r="AB754" s="115"/>
      <c r="AC754" s="115"/>
      <c r="AD754" s="115"/>
      <c r="AE754" s="115"/>
      <c r="AF754" s="115"/>
      <c r="AG754" s="115"/>
      <c r="AH754" s="115"/>
    </row>
    <row r="755" spans="2:34" ht="15.75" thickBot="1">
      <c r="P755"/>
      <c r="Q755" s="668"/>
      <c r="R755" s="115"/>
      <c r="T755" s="115"/>
      <c r="U755" s="115"/>
      <c r="V755" s="115"/>
      <c r="AB755" s="115"/>
      <c r="AC755" s="115"/>
      <c r="AD755" s="115"/>
      <c r="AE755" s="115"/>
      <c r="AF755" s="115"/>
      <c r="AG755" s="115"/>
      <c r="AH755" s="115"/>
    </row>
    <row r="756" spans="2:34" ht="15.75" thickBot="1">
      <c r="B756" s="2059" t="s">
        <v>352</v>
      </c>
      <c r="C756" s="65"/>
      <c r="D756" s="527"/>
      <c r="E756" s="1160" t="s">
        <v>852</v>
      </c>
      <c r="F756" s="373"/>
      <c r="G756" s="373"/>
      <c r="H756" s="1900" t="s">
        <v>703</v>
      </c>
      <c r="I756" s="682" t="s">
        <v>333</v>
      </c>
      <c r="J756" s="1986"/>
      <c r="K756" s="1986"/>
      <c r="L756" s="1987"/>
      <c r="M756" s="909" t="s">
        <v>334</v>
      </c>
      <c r="N756" s="40"/>
      <c r="O756" s="910"/>
      <c r="P756" s="529"/>
      <c r="Q756" s="668"/>
      <c r="R756" s="115"/>
      <c r="T756" s="115"/>
      <c r="U756" s="115"/>
      <c r="V756" s="115"/>
      <c r="AB756" s="115"/>
      <c r="AC756" s="115"/>
      <c r="AD756" s="115"/>
      <c r="AE756" s="115"/>
      <c r="AF756" s="115"/>
      <c r="AG756" s="115"/>
      <c r="AH756" s="115"/>
    </row>
    <row r="757" spans="2:34" ht="13.5" customHeight="1">
      <c r="B757" s="68"/>
      <c r="C757" s="989" t="s">
        <v>310</v>
      </c>
      <c r="D757" s="530"/>
      <c r="E757" s="1134" t="s">
        <v>189</v>
      </c>
      <c r="F757" s="1134" t="s">
        <v>56</v>
      </c>
      <c r="G757" s="1984" t="s">
        <v>57</v>
      </c>
      <c r="H757" s="1985" t="s">
        <v>192</v>
      </c>
      <c r="I757" s="744"/>
      <c r="J757" s="1928"/>
      <c r="K757" s="40"/>
      <c r="L757" s="1928"/>
      <c r="M757" s="1988" t="s">
        <v>345</v>
      </c>
      <c r="N757" s="1989" t="s">
        <v>346</v>
      </c>
      <c r="O757" s="1988" t="s">
        <v>347</v>
      </c>
      <c r="P757" s="1990" t="s">
        <v>348</v>
      </c>
      <c r="Q757" s="668"/>
      <c r="R757" s="115"/>
      <c r="T757" s="115"/>
      <c r="U757" s="115"/>
      <c r="V757" s="115"/>
      <c r="AB757" s="115"/>
      <c r="AC757" s="115"/>
      <c r="AD757" s="115"/>
      <c r="AE757" s="115"/>
      <c r="AF757" s="115"/>
      <c r="AG757" s="115"/>
      <c r="AH757" s="115"/>
    </row>
    <row r="758" spans="2:34" ht="16.5" thickBot="1">
      <c r="B758" s="64"/>
      <c r="C758" s="741"/>
      <c r="D758" s="499"/>
      <c r="E758" s="848" t="s">
        <v>6</v>
      </c>
      <c r="F758" s="848" t="s">
        <v>7</v>
      </c>
      <c r="G758" s="848" t="s">
        <v>8</v>
      </c>
      <c r="H758" s="2048" t="s">
        <v>466</v>
      </c>
      <c r="I758" s="911" t="s">
        <v>336</v>
      </c>
      <c r="J758" s="912" t="s">
        <v>337</v>
      </c>
      <c r="K758" s="715" t="s">
        <v>338</v>
      </c>
      <c r="L758" s="913" t="s">
        <v>339</v>
      </c>
      <c r="M758" s="1127" t="s">
        <v>340</v>
      </c>
      <c r="N758" s="913" t="s">
        <v>341</v>
      </c>
      <c r="O758" s="1127" t="s">
        <v>342</v>
      </c>
      <c r="P758" s="1137" t="s">
        <v>343</v>
      </c>
      <c r="Q758" s="668"/>
      <c r="R758" s="115"/>
      <c r="T758" s="115"/>
      <c r="U758" s="115"/>
      <c r="V758" s="115"/>
      <c r="AB758" s="115"/>
      <c r="AC758" s="115"/>
      <c r="AD758" s="115"/>
      <c r="AE758" s="115"/>
      <c r="AF758" s="115"/>
      <c r="AG758" s="115"/>
      <c r="AH758" s="115"/>
    </row>
    <row r="759" spans="2:34" ht="12.75" customHeight="1">
      <c r="B759" s="68"/>
      <c r="C759" s="957" t="s">
        <v>106</v>
      </c>
      <c r="D759" s="958">
        <v>1</v>
      </c>
      <c r="E759" s="407">
        <v>77</v>
      </c>
      <c r="F759" s="66">
        <v>79</v>
      </c>
      <c r="G759" s="67">
        <v>335</v>
      </c>
      <c r="H759" s="67">
        <v>2350</v>
      </c>
      <c r="I759" s="1998">
        <v>60</v>
      </c>
      <c r="J759" s="66">
        <v>1.2</v>
      </c>
      <c r="K759" s="66">
        <v>1.4</v>
      </c>
      <c r="L759" s="67">
        <v>700</v>
      </c>
      <c r="M759" s="959">
        <v>1100</v>
      </c>
      <c r="N759" s="959">
        <v>1100</v>
      </c>
      <c r="O759" s="959">
        <v>250</v>
      </c>
      <c r="P759" s="960">
        <v>12</v>
      </c>
      <c r="Q759" s="668"/>
      <c r="R759" s="115"/>
      <c r="T759" s="115"/>
      <c r="U759" s="115"/>
      <c r="V759" s="115"/>
      <c r="AB759" s="115"/>
      <c r="AC759" s="115"/>
      <c r="AD759" s="115"/>
      <c r="AE759" s="115"/>
      <c r="AF759" s="115"/>
      <c r="AG759" s="115"/>
      <c r="AH759" s="115"/>
    </row>
    <row r="760" spans="2:34" ht="12.75" customHeight="1">
      <c r="B760" s="182"/>
      <c r="C760" s="165" t="s">
        <v>118</v>
      </c>
      <c r="D760" s="539"/>
      <c r="E760" s="691"/>
      <c r="F760" s="408"/>
      <c r="G760" s="408"/>
      <c r="H760" s="408"/>
      <c r="I760" s="408"/>
      <c r="J760" s="408"/>
      <c r="K760" s="408"/>
      <c r="L760" s="408"/>
      <c r="M760" s="408"/>
      <c r="N760" s="408"/>
      <c r="O760" s="408"/>
      <c r="P760" s="692"/>
      <c r="Q760" s="668"/>
      <c r="R760" s="115"/>
      <c r="T760" s="115"/>
      <c r="U760" s="115"/>
      <c r="V760" s="115"/>
      <c r="AB760" s="115"/>
      <c r="AC760" s="115"/>
      <c r="AD760" s="115"/>
      <c r="AE760" s="115"/>
      <c r="AF760" s="115"/>
      <c r="AG760" s="115"/>
      <c r="AH760" s="115"/>
    </row>
    <row r="761" spans="2:34" ht="12.75" customHeight="1">
      <c r="B761" s="961" t="s">
        <v>363</v>
      </c>
      <c r="C761" s="541" t="s">
        <v>212</v>
      </c>
      <c r="D761" s="371">
        <v>0.6</v>
      </c>
      <c r="E761" s="979">
        <f>(E759/100)*60</f>
        <v>46.2</v>
      </c>
      <c r="F761" s="980">
        <f t="shared" ref="F761:P761" si="177">(F759/100)*60</f>
        <v>47.400000000000006</v>
      </c>
      <c r="G761" s="980">
        <f t="shared" si="177"/>
        <v>201</v>
      </c>
      <c r="H761" s="980">
        <f t="shared" si="177"/>
        <v>1410</v>
      </c>
      <c r="I761" s="980">
        <f t="shared" si="177"/>
        <v>36</v>
      </c>
      <c r="J761" s="980">
        <f t="shared" si="177"/>
        <v>0.72</v>
      </c>
      <c r="K761" s="980">
        <f t="shared" si="177"/>
        <v>0.83999999999999986</v>
      </c>
      <c r="L761" s="980">
        <f t="shared" si="177"/>
        <v>420</v>
      </c>
      <c r="M761" s="1168">
        <f t="shared" si="177"/>
        <v>660</v>
      </c>
      <c r="N761" s="1168">
        <f t="shared" si="177"/>
        <v>660</v>
      </c>
      <c r="O761" s="1168">
        <f t="shared" si="177"/>
        <v>150</v>
      </c>
      <c r="P761" s="981">
        <f t="shared" si="177"/>
        <v>7.1999999999999993</v>
      </c>
      <c r="Q761" s="668"/>
      <c r="R761" s="115"/>
      <c r="T761" s="115"/>
      <c r="U761" s="115"/>
      <c r="V761" s="115"/>
      <c r="AB761" s="115"/>
      <c r="AC761" s="115"/>
      <c r="AD761" s="115"/>
      <c r="AE761" s="115"/>
      <c r="AF761" s="115"/>
      <c r="AG761" s="115"/>
      <c r="AH761" s="115"/>
    </row>
    <row r="762" spans="2:34" ht="13.5" customHeight="1">
      <c r="B762" s="1058"/>
      <c r="C762" s="1059" t="s">
        <v>147</v>
      </c>
      <c r="D762" s="1060"/>
      <c r="E762" s="1620">
        <f t="shared" ref="E762:P762" si="178">(E98+E152+E209+E262+E316+E432+E487+E541+E597+E650)/10</f>
        <v>46.2</v>
      </c>
      <c r="F762" s="1621">
        <f t="shared" si="178"/>
        <v>47.4</v>
      </c>
      <c r="G762" s="1621">
        <f t="shared" si="178"/>
        <v>201.00000000000003</v>
      </c>
      <c r="H762" s="1621">
        <f t="shared" si="178"/>
        <v>1410</v>
      </c>
      <c r="I762" s="1621">
        <f t="shared" si="178"/>
        <v>37.425049999999999</v>
      </c>
      <c r="J762" s="1621">
        <f t="shared" si="178"/>
        <v>0.67812000000000006</v>
      </c>
      <c r="K762" s="1621">
        <f t="shared" si="178"/>
        <v>0.80354999999999988</v>
      </c>
      <c r="L762" s="1621">
        <f t="shared" si="178"/>
        <v>418.34694999999999</v>
      </c>
      <c r="M762" s="1993">
        <f t="shared" si="178"/>
        <v>587.83466899999996</v>
      </c>
      <c r="N762" s="1993">
        <f t="shared" si="178"/>
        <v>574.7486080000001</v>
      </c>
      <c r="O762" s="1993">
        <f t="shared" si="178"/>
        <v>137.72663399999999</v>
      </c>
      <c r="P762" s="1622">
        <f t="shared" si="178"/>
        <v>7.2277900000000006</v>
      </c>
      <c r="Q762" s="668"/>
      <c r="R762" s="115"/>
      <c r="T762" s="115"/>
      <c r="U762" s="115"/>
      <c r="V762" s="115"/>
      <c r="AB762" s="115"/>
      <c r="AC762" s="115"/>
      <c r="AD762" s="115"/>
      <c r="AE762" s="115"/>
      <c r="AF762" s="115"/>
      <c r="AG762" s="115"/>
      <c r="AH762" s="115"/>
    </row>
    <row r="763" spans="2:34" ht="11.25" customHeight="1" thickBot="1">
      <c r="B763" s="246"/>
      <c r="C763" s="1003" t="s">
        <v>475</v>
      </c>
      <c r="D763" s="1050"/>
      <c r="E763" s="1027">
        <f>(E762*100/E759)-60</f>
        <v>0</v>
      </c>
      <c r="F763" s="1028">
        <f t="shared" ref="F763:O763" si="179">(F762*100/F759)-60</f>
        <v>0</v>
      </c>
      <c r="G763" s="1028">
        <f t="shared" si="179"/>
        <v>0</v>
      </c>
      <c r="H763" s="1028">
        <f t="shared" si="179"/>
        <v>0</v>
      </c>
      <c r="I763" s="1028">
        <f t="shared" si="179"/>
        <v>2.3750833333333361</v>
      </c>
      <c r="J763" s="1028">
        <f t="shared" si="179"/>
        <v>-3.4899999999999878</v>
      </c>
      <c r="K763" s="1028">
        <f t="shared" si="179"/>
        <v>-2.6035714285714349</v>
      </c>
      <c r="L763" s="1028">
        <f t="shared" si="179"/>
        <v>-0.23615000000000208</v>
      </c>
      <c r="M763" s="1028">
        <f t="shared" si="179"/>
        <v>-6.5604846363636398</v>
      </c>
      <c r="N763" s="1028">
        <f t="shared" si="179"/>
        <v>-7.7501265454545347</v>
      </c>
      <c r="O763" s="1028">
        <f t="shared" si="179"/>
        <v>-4.909346400000004</v>
      </c>
      <c r="P763" s="1041">
        <f>(P762*100/P759)-60</f>
        <v>0.23158333333334014</v>
      </c>
      <c r="Q763" s="668"/>
      <c r="R763" s="115"/>
      <c r="T763" s="115"/>
      <c r="U763" s="115"/>
      <c r="V763" s="115"/>
      <c r="AB763" s="115"/>
      <c r="AC763" s="115"/>
      <c r="AD763" s="115"/>
      <c r="AE763" s="115"/>
      <c r="AF763" s="115"/>
      <c r="AG763" s="115"/>
      <c r="AH763" s="115"/>
    </row>
    <row r="764" spans="2:34" ht="12.75" customHeight="1" thickBot="1">
      <c r="P764"/>
      <c r="Q764" s="668"/>
      <c r="R764" s="115"/>
      <c r="T764" s="115"/>
      <c r="U764" s="115"/>
      <c r="V764" s="115"/>
      <c r="AB764" s="115"/>
      <c r="AC764" s="115"/>
      <c r="AD764" s="115"/>
      <c r="AE764" s="115"/>
      <c r="AF764" s="115"/>
      <c r="AG764" s="115"/>
      <c r="AH764" s="115"/>
    </row>
    <row r="765" spans="2:34" ht="15.75" thickBot="1">
      <c r="B765" s="2059" t="s">
        <v>352</v>
      </c>
      <c r="C765" s="65"/>
      <c r="D765" s="527"/>
      <c r="E765" s="1160" t="s">
        <v>852</v>
      </c>
      <c r="F765" s="373"/>
      <c r="G765" s="373"/>
      <c r="H765" s="1900" t="s">
        <v>703</v>
      </c>
      <c r="I765" s="682" t="s">
        <v>333</v>
      </c>
      <c r="J765" s="1986"/>
      <c r="K765" s="1986"/>
      <c r="L765" s="1987"/>
      <c r="M765" s="909" t="s">
        <v>334</v>
      </c>
      <c r="N765" s="40"/>
      <c r="O765" s="910"/>
      <c r="P765" s="529"/>
      <c r="Q765" s="668"/>
      <c r="R765" s="115"/>
      <c r="T765" s="115"/>
      <c r="U765" s="115"/>
      <c r="V765" s="115"/>
      <c r="AB765" s="115"/>
      <c r="AC765" s="115"/>
      <c r="AD765" s="115"/>
      <c r="AE765" s="115"/>
      <c r="AF765" s="115"/>
      <c r="AG765" s="115"/>
      <c r="AH765" s="115"/>
    </row>
    <row r="766" spans="2:34">
      <c r="B766" s="68"/>
      <c r="C766" s="989" t="s">
        <v>311</v>
      </c>
      <c r="D766" s="530"/>
      <c r="E766" s="1134" t="s">
        <v>189</v>
      </c>
      <c r="F766" s="1134" t="s">
        <v>56</v>
      </c>
      <c r="G766" s="1984" t="s">
        <v>57</v>
      </c>
      <c r="H766" s="1985" t="s">
        <v>192</v>
      </c>
      <c r="I766" s="744"/>
      <c r="J766" s="1928"/>
      <c r="K766" s="40"/>
      <c r="L766" s="1928"/>
      <c r="M766" s="1988" t="s">
        <v>345</v>
      </c>
      <c r="N766" s="1989" t="s">
        <v>346</v>
      </c>
      <c r="O766" s="1988" t="s">
        <v>347</v>
      </c>
      <c r="P766" s="1990" t="s">
        <v>348</v>
      </c>
      <c r="Q766" s="668"/>
      <c r="R766" s="115"/>
      <c r="T766" s="115"/>
      <c r="U766" s="115"/>
      <c r="V766" s="115"/>
      <c r="AB766" s="115"/>
      <c r="AC766" s="115"/>
      <c r="AD766" s="115"/>
      <c r="AE766" s="115"/>
      <c r="AF766" s="115"/>
      <c r="AG766" s="115"/>
      <c r="AH766" s="115"/>
    </row>
    <row r="767" spans="2:34" ht="16.5" thickBot="1">
      <c r="B767" s="64"/>
      <c r="C767" s="741"/>
      <c r="D767" s="499"/>
      <c r="E767" s="848" t="s">
        <v>6</v>
      </c>
      <c r="F767" s="848" t="s">
        <v>7</v>
      </c>
      <c r="G767" s="848" t="s">
        <v>8</v>
      </c>
      <c r="H767" s="2048" t="s">
        <v>466</v>
      </c>
      <c r="I767" s="911" t="s">
        <v>336</v>
      </c>
      <c r="J767" s="912" t="s">
        <v>337</v>
      </c>
      <c r="K767" s="715" t="s">
        <v>338</v>
      </c>
      <c r="L767" s="913" t="s">
        <v>339</v>
      </c>
      <c r="M767" s="1127" t="s">
        <v>340</v>
      </c>
      <c r="N767" s="913" t="s">
        <v>341</v>
      </c>
      <c r="O767" s="1127" t="s">
        <v>342</v>
      </c>
      <c r="P767" s="1137" t="s">
        <v>343</v>
      </c>
      <c r="Q767" s="668"/>
      <c r="R767" s="115"/>
      <c r="T767" s="115"/>
      <c r="U767" s="115"/>
      <c r="V767" s="115"/>
      <c r="AB767" s="115"/>
      <c r="AC767" s="115"/>
      <c r="AD767" s="115"/>
      <c r="AE767" s="115"/>
      <c r="AF767" s="115"/>
      <c r="AG767" s="115"/>
      <c r="AH767" s="115"/>
    </row>
    <row r="768" spans="2:34" ht="12.75" customHeight="1">
      <c r="B768" s="68"/>
      <c r="C768" s="957" t="s">
        <v>106</v>
      </c>
      <c r="D768" s="958">
        <v>1</v>
      </c>
      <c r="E768" s="407">
        <v>77</v>
      </c>
      <c r="F768" s="66">
        <v>79</v>
      </c>
      <c r="G768" s="67">
        <v>335</v>
      </c>
      <c r="H768" s="67">
        <v>2350</v>
      </c>
      <c r="I768" s="1998">
        <v>60</v>
      </c>
      <c r="J768" s="66">
        <v>1.2</v>
      </c>
      <c r="K768" s="66">
        <v>1.4</v>
      </c>
      <c r="L768" s="67">
        <v>700</v>
      </c>
      <c r="M768" s="959">
        <v>1100</v>
      </c>
      <c r="N768" s="959">
        <v>1100</v>
      </c>
      <c r="O768" s="959">
        <v>250</v>
      </c>
      <c r="P768" s="960">
        <v>12</v>
      </c>
      <c r="Q768" s="668"/>
      <c r="R768" s="115"/>
      <c r="T768" s="115"/>
      <c r="U768" s="115"/>
      <c r="V768" s="115"/>
      <c r="AB768" s="115"/>
      <c r="AC768" s="115"/>
      <c r="AD768" s="115"/>
      <c r="AE768" s="115"/>
      <c r="AF768" s="115"/>
      <c r="AG768" s="115"/>
      <c r="AH768" s="115"/>
    </row>
    <row r="769" spans="2:34" ht="12" customHeight="1">
      <c r="B769" s="182"/>
      <c r="C769" s="165" t="s">
        <v>118</v>
      </c>
      <c r="D769" s="539"/>
      <c r="E769" s="691"/>
      <c r="F769" s="408"/>
      <c r="G769" s="408"/>
      <c r="H769" s="408"/>
      <c r="I769" s="408"/>
      <c r="J769" s="408"/>
      <c r="K769" s="408"/>
      <c r="L769" s="408"/>
      <c r="M769" s="408"/>
      <c r="N769" s="408"/>
      <c r="O769" s="408"/>
      <c r="P769" s="692"/>
      <c r="Q769" s="668"/>
      <c r="R769" s="115"/>
      <c r="T769" s="115"/>
      <c r="U769" s="115"/>
      <c r="V769" s="115"/>
      <c r="AB769" s="115"/>
      <c r="AC769" s="115"/>
      <c r="AD769" s="115"/>
      <c r="AE769" s="115"/>
      <c r="AF769" s="115"/>
      <c r="AG769" s="115"/>
      <c r="AH769" s="115"/>
    </row>
    <row r="770" spans="2:34" ht="12.75" customHeight="1">
      <c r="B770" s="961" t="s">
        <v>363</v>
      </c>
      <c r="C770" s="2060" t="s">
        <v>302</v>
      </c>
      <c r="D770" s="371">
        <v>0.45</v>
      </c>
      <c r="E770" s="979">
        <f>(E768/100)*45</f>
        <v>34.65</v>
      </c>
      <c r="F770" s="980">
        <f t="shared" ref="F770:P770" si="180">(F768/100)*45</f>
        <v>35.550000000000004</v>
      </c>
      <c r="G770" s="980">
        <f t="shared" si="180"/>
        <v>150.75</v>
      </c>
      <c r="H770" s="980">
        <f t="shared" si="180"/>
        <v>1057.5</v>
      </c>
      <c r="I770" s="980">
        <f t="shared" si="180"/>
        <v>27</v>
      </c>
      <c r="J770" s="980">
        <f t="shared" si="180"/>
        <v>0.54</v>
      </c>
      <c r="K770" s="980">
        <f t="shared" si="180"/>
        <v>0.62999999999999989</v>
      </c>
      <c r="L770" s="980">
        <f t="shared" si="180"/>
        <v>315</v>
      </c>
      <c r="M770" s="1168">
        <f t="shared" si="180"/>
        <v>495</v>
      </c>
      <c r="N770" s="1168">
        <f t="shared" si="180"/>
        <v>495</v>
      </c>
      <c r="O770" s="1168">
        <f t="shared" si="180"/>
        <v>112.5</v>
      </c>
      <c r="P770" s="981">
        <f t="shared" si="180"/>
        <v>5.3999999999999995</v>
      </c>
      <c r="Q770" s="668"/>
      <c r="R770" s="115"/>
      <c r="T770" s="115"/>
      <c r="U770" s="115"/>
      <c r="V770" s="115"/>
      <c r="AB770" s="115"/>
      <c r="AC770" s="115"/>
      <c r="AD770" s="115"/>
      <c r="AE770" s="115"/>
      <c r="AF770" s="115"/>
      <c r="AG770" s="115"/>
      <c r="AH770" s="115"/>
    </row>
    <row r="771" spans="2:34" ht="12.75" customHeight="1">
      <c r="B771" s="1995"/>
      <c r="C771" s="1996" t="s">
        <v>147</v>
      </c>
      <c r="D771" s="1997"/>
      <c r="E771" s="1620">
        <f t="shared" ref="E771:P771" si="181">(E102+E156+E213+E266+E321+E436+E491+E545+E601+E654)/10</f>
        <v>34.65</v>
      </c>
      <c r="F771" s="1621">
        <f t="shared" si="181"/>
        <v>35.549999999999997</v>
      </c>
      <c r="G771" s="1621">
        <f t="shared" si="181"/>
        <v>150.75</v>
      </c>
      <c r="H771" s="1621">
        <f t="shared" si="181"/>
        <v>1057.5</v>
      </c>
      <c r="I771" s="1621">
        <f t="shared" si="181"/>
        <v>28.062220000000003</v>
      </c>
      <c r="J771" s="1621">
        <f t="shared" si="181"/>
        <v>0.57788670000000009</v>
      </c>
      <c r="K771" s="1621">
        <f t="shared" si="181"/>
        <v>0.65105999999999997</v>
      </c>
      <c r="L771" s="1621">
        <f t="shared" si="181"/>
        <v>329.54835999999995</v>
      </c>
      <c r="M771" s="1993">
        <f t="shared" si="181"/>
        <v>513.02796899999998</v>
      </c>
      <c r="N771" s="1993">
        <f t="shared" si="181"/>
        <v>586.38207799999998</v>
      </c>
      <c r="O771" s="1993">
        <f t="shared" si="181"/>
        <v>131.099324</v>
      </c>
      <c r="P771" s="1622">
        <f t="shared" si="181"/>
        <v>5.7902900000000006</v>
      </c>
      <c r="Q771" s="668"/>
      <c r="R771" s="115"/>
      <c r="T771" s="115"/>
      <c r="U771" s="115"/>
      <c r="V771" s="115"/>
      <c r="AB771" s="115"/>
      <c r="AC771" s="115"/>
      <c r="AD771" s="115"/>
      <c r="AE771" s="115"/>
      <c r="AF771" s="115"/>
      <c r="AG771" s="115"/>
      <c r="AH771" s="115"/>
    </row>
    <row r="772" spans="2:34" ht="15.75" thickBot="1">
      <c r="B772" s="64"/>
      <c r="C772" s="1994" t="s">
        <v>475</v>
      </c>
      <c r="D772" s="1563"/>
      <c r="E772" s="1027">
        <f>(E771*100/E768)-45</f>
        <v>0</v>
      </c>
      <c r="F772" s="1028">
        <f t="shared" ref="F772:O772" si="182">(F771*100/F768)-45</f>
        <v>0</v>
      </c>
      <c r="G772" s="1028">
        <f t="shared" si="182"/>
        <v>0</v>
      </c>
      <c r="H772" s="1028">
        <f t="shared" si="182"/>
        <v>0</v>
      </c>
      <c r="I772" s="1028">
        <f t="shared" si="182"/>
        <v>1.7703666666666678</v>
      </c>
      <c r="J772" s="1028">
        <f t="shared" si="182"/>
        <v>3.1572250000000111</v>
      </c>
      <c r="K772" s="1028">
        <f t="shared" si="182"/>
        <v>1.5042857142857144</v>
      </c>
      <c r="L772" s="1028">
        <f t="shared" si="182"/>
        <v>2.0783371428571371</v>
      </c>
      <c r="M772" s="1028">
        <f t="shared" si="182"/>
        <v>1.6389062727272758</v>
      </c>
      <c r="N772" s="1028">
        <f t="shared" si="182"/>
        <v>8.3074616363636338</v>
      </c>
      <c r="O772" s="1028">
        <f t="shared" si="182"/>
        <v>7.4397295999999997</v>
      </c>
      <c r="P772" s="1041">
        <f>(P771*100/P768)-45</f>
        <v>3.2524166666666758</v>
      </c>
      <c r="Q772" s="668"/>
      <c r="R772" s="115"/>
      <c r="T772" s="115"/>
      <c r="U772" s="115"/>
      <c r="V772" s="115"/>
      <c r="AB772" s="115"/>
      <c r="AC772" s="115"/>
      <c r="AD772" s="115"/>
      <c r="AE772" s="115"/>
      <c r="AF772" s="115"/>
      <c r="AG772" s="115"/>
      <c r="AH772" s="115"/>
    </row>
    <row r="773" spans="2:34" ht="12.75" customHeight="1" thickBot="1">
      <c r="P773"/>
      <c r="Q773" s="668"/>
      <c r="T773" s="115"/>
      <c r="U773" s="115"/>
      <c r="V773" s="115"/>
    </row>
    <row r="774" spans="2:34" ht="13.5" customHeight="1" thickBot="1">
      <c r="B774" s="89" t="s">
        <v>352</v>
      </c>
      <c r="C774" s="65"/>
      <c r="D774" s="1138" t="s">
        <v>313</v>
      </c>
      <c r="E774" s="1160" t="s">
        <v>852</v>
      </c>
      <c r="F774" s="373"/>
      <c r="G774" s="373"/>
      <c r="H774" s="1900" t="s">
        <v>703</v>
      </c>
      <c r="I774" s="682" t="s">
        <v>333</v>
      </c>
      <c r="J774" s="1986"/>
      <c r="K774" s="1986"/>
      <c r="L774" s="1987"/>
      <c r="M774" s="909" t="s">
        <v>334</v>
      </c>
      <c r="N774" s="40"/>
      <c r="O774" s="910"/>
      <c r="P774" s="529"/>
      <c r="Q774" s="668"/>
      <c r="T774" s="115"/>
      <c r="U774" s="115"/>
      <c r="V774" s="115"/>
    </row>
    <row r="775" spans="2:34" ht="14.25" customHeight="1">
      <c r="B775" s="2058" t="s">
        <v>264</v>
      </c>
      <c r="C775" s="955"/>
      <c r="D775" s="530"/>
      <c r="E775" s="1134" t="s">
        <v>189</v>
      </c>
      <c r="F775" s="1134" t="s">
        <v>56</v>
      </c>
      <c r="G775" s="1984" t="s">
        <v>57</v>
      </c>
      <c r="H775" s="1985" t="s">
        <v>192</v>
      </c>
      <c r="I775" s="744"/>
      <c r="J775" s="1928"/>
      <c r="K775" s="40"/>
      <c r="L775" s="1928"/>
      <c r="M775" s="1988" t="s">
        <v>345</v>
      </c>
      <c r="N775" s="1989" t="s">
        <v>346</v>
      </c>
      <c r="O775" s="1988" t="s">
        <v>347</v>
      </c>
      <c r="P775" s="1990" t="s">
        <v>348</v>
      </c>
      <c r="Q775" s="668"/>
      <c r="T775" s="115"/>
      <c r="U775" s="115"/>
      <c r="V775" s="115"/>
    </row>
    <row r="776" spans="2:34" ht="13.5" customHeight="1" thickBot="1">
      <c r="B776" s="64"/>
      <c r="C776" s="675" t="s">
        <v>239</v>
      </c>
      <c r="D776" s="499"/>
      <c r="E776" s="848" t="s">
        <v>6</v>
      </c>
      <c r="F776" s="848" t="s">
        <v>7</v>
      </c>
      <c r="G776" s="848" t="s">
        <v>8</v>
      </c>
      <c r="H776" s="2048" t="s">
        <v>466</v>
      </c>
      <c r="I776" s="911" t="s">
        <v>336</v>
      </c>
      <c r="J776" s="912" t="s">
        <v>337</v>
      </c>
      <c r="K776" s="715" t="s">
        <v>338</v>
      </c>
      <c r="L776" s="913" t="s">
        <v>339</v>
      </c>
      <c r="M776" s="1127" t="s">
        <v>340</v>
      </c>
      <c r="N776" s="913" t="s">
        <v>341</v>
      </c>
      <c r="O776" s="1127" t="s">
        <v>342</v>
      </c>
      <c r="P776" s="1137" t="s">
        <v>343</v>
      </c>
      <c r="Q776" s="668"/>
      <c r="T776" s="115"/>
      <c r="U776" s="115"/>
      <c r="V776" s="115"/>
    </row>
    <row r="777" spans="2:34">
      <c r="B777" s="68"/>
      <c r="C777" s="957" t="s">
        <v>106</v>
      </c>
      <c r="D777" s="958">
        <v>1</v>
      </c>
      <c r="E777" s="407">
        <v>77</v>
      </c>
      <c r="F777" s="66">
        <v>79</v>
      </c>
      <c r="G777" s="67">
        <v>335</v>
      </c>
      <c r="H777" s="67">
        <v>2350</v>
      </c>
      <c r="I777" s="1998">
        <v>60</v>
      </c>
      <c r="J777" s="66">
        <v>1.2</v>
      </c>
      <c r="K777" s="66">
        <v>1.4</v>
      </c>
      <c r="L777" s="67">
        <v>700</v>
      </c>
      <c r="M777" s="959">
        <v>1100</v>
      </c>
      <c r="N777" s="959">
        <v>1100</v>
      </c>
      <c r="O777" s="959">
        <v>250</v>
      </c>
      <c r="P777" s="960">
        <v>12</v>
      </c>
      <c r="Q777" s="668"/>
      <c r="T777" s="115"/>
      <c r="U777" s="115"/>
      <c r="V777" s="115"/>
    </row>
    <row r="778" spans="2:34">
      <c r="B778" s="182"/>
      <c r="C778" s="165" t="s">
        <v>118</v>
      </c>
      <c r="D778" s="539"/>
      <c r="E778" s="691"/>
      <c r="F778" s="408"/>
      <c r="G778" s="408"/>
      <c r="H778" s="408"/>
      <c r="I778" s="408"/>
      <c r="J778" s="408"/>
      <c r="K778" s="408"/>
      <c r="L778" s="408"/>
      <c r="M778" s="408"/>
      <c r="N778" s="408"/>
      <c r="O778" s="408"/>
      <c r="P778" s="692"/>
      <c r="Q778" s="668"/>
      <c r="T778" s="115"/>
      <c r="U778" s="115"/>
      <c r="V778" s="115"/>
    </row>
    <row r="779" spans="2:34">
      <c r="B779" s="961" t="s">
        <v>363</v>
      </c>
      <c r="C779" s="987" t="s">
        <v>353</v>
      </c>
      <c r="D779" s="371">
        <v>0.7</v>
      </c>
      <c r="E779" s="979">
        <f>(E777/100)*70</f>
        <v>53.9</v>
      </c>
      <c r="F779" s="980">
        <f t="shared" ref="F779:P779" si="183">(F777/100)*70</f>
        <v>55.300000000000004</v>
      </c>
      <c r="G779" s="980">
        <f t="shared" si="183"/>
        <v>234.5</v>
      </c>
      <c r="H779" s="980">
        <f t="shared" si="183"/>
        <v>1645</v>
      </c>
      <c r="I779" s="980">
        <f t="shared" si="183"/>
        <v>42</v>
      </c>
      <c r="J779" s="980">
        <f t="shared" si="183"/>
        <v>0.84</v>
      </c>
      <c r="K779" s="980">
        <f t="shared" si="183"/>
        <v>0.97999999999999987</v>
      </c>
      <c r="L779" s="980">
        <f t="shared" si="183"/>
        <v>490</v>
      </c>
      <c r="M779" s="1168">
        <f t="shared" si="183"/>
        <v>770</v>
      </c>
      <c r="N779" s="1168">
        <f t="shared" si="183"/>
        <v>770</v>
      </c>
      <c r="O779" s="1168">
        <f t="shared" si="183"/>
        <v>175</v>
      </c>
      <c r="P779" s="981">
        <f t="shared" si="183"/>
        <v>8.4</v>
      </c>
      <c r="Q779" s="668"/>
      <c r="T779" s="115"/>
      <c r="U779" s="115"/>
      <c r="V779" s="115"/>
    </row>
    <row r="780" spans="2:34">
      <c r="B780" s="2049"/>
      <c r="C780" s="2050" t="s">
        <v>147</v>
      </c>
      <c r="D780" s="2051"/>
      <c r="E780" s="2056">
        <f t="shared" ref="E780:P780" si="184">(E107+E160+E217+E270+E326+E440+E495+E549+E605+E658)/10</f>
        <v>53.9</v>
      </c>
      <c r="F780" s="2053">
        <f t="shared" si="184"/>
        <v>55.3</v>
      </c>
      <c r="G780" s="2053">
        <f t="shared" si="184"/>
        <v>234.5</v>
      </c>
      <c r="H780" s="2053">
        <f t="shared" si="184"/>
        <v>1645</v>
      </c>
      <c r="I780" s="2053">
        <f t="shared" si="184"/>
        <v>41.999890000000008</v>
      </c>
      <c r="J780" s="2053">
        <f t="shared" si="184"/>
        <v>0.83050670000000015</v>
      </c>
      <c r="K780" s="2053">
        <f t="shared" si="184"/>
        <v>0.9797499999999999</v>
      </c>
      <c r="L780" s="2054">
        <f t="shared" si="184"/>
        <v>489.99035999999995</v>
      </c>
      <c r="M780" s="2054">
        <f t="shared" si="184"/>
        <v>770.00646900000004</v>
      </c>
      <c r="N780" s="2054">
        <f t="shared" si="184"/>
        <v>769.99923799999999</v>
      </c>
      <c r="O780" s="2054">
        <f t="shared" si="184"/>
        <v>175.00510399999999</v>
      </c>
      <c r="P780" s="2057">
        <f t="shared" si="184"/>
        <v>8.4964499999999994</v>
      </c>
      <c r="Q780" s="668"/>
      <c r="T780" s="115"/>
      <c r="U780" s="115"/>
      <c r="V780" s="115"/>
    </row>
    <row r="781" spans="2:34" ht="15.75" thickBot="1">
      <c r="B781" s="246"/>
      <c r="C781" s="1003" t="s">
        <v>475</v>
      </c>
      <c r="D781" s="1050"/>
      <c r="E781" s="1027">
        <f>(E780*100/E777)-70</f>
        <v>0</v>
      </c>
      <c r="F781" s="1028">
        <f t="shared" ref="F781:O781" si="185">(F780*100/F777)-70</f>
        <v>0</v>
      </c>
      <c r="G781" s="1028">
        <f t="shared" si="185"/>
        <v>0</v>
      </c>
      <c r="H781" s="1028">
        <f t="shared" si="185"/>
        <v>0</v>
      </c>
      <c r="I781" s="1028">
        <f t="shared" si="185"/>
        <v>-1.8333333332520851E-4</v>
      </c>
      <c r="J781" s="1028">
        <f t="shared" si="185"/>
        <v>-0.79110833333332664</v>
      </c>
      <c r="K781" s="1028">
        <f t="shared" si="185"/>
        <v>-1.7857142857138797E-2</v>
      </c>
      <c r="L781" s="2217">
        <f t="shared" si="185"/>
        <v>-1.3771428571516253E-3</v>
      </c>
      <c r="M781" s="2217">
        <f t="shared" si="185"/>
        <v>5.8809090909051065E-4</v>
      </c>
      <c r="N781" s="1028">
        <f t="shared" si="185"/>
        <v>-6.927272727352829E-5</v>
      </c>
      <c r="O781" s="1028">
        <f t="shared" si="185"/>
        <v>2.0415999999983114E-3</v>
      </c>
      <c r="P781" s="1041">
        <f>(P780*100/P777)-70</f>
        <v>0.80374999999999375</v>
      </c>
      <c r="Q781" s="668"/>
      <c r="T781" s="115"/>
      <c r="U781" s="115"/>
      <c r="V781" s="115"/>
    </row>
    <row r="782" spans="2:34">
      <c r="P782"/>
      <c r="Q782" s="668"/>
      <c r="T782" s="115"/>
      <c r="U782" s="115"/>
      <c r="V782" s="115"/>
    </row>
    <row r="783" spans="2:34">
      <c r="E783" s="969"/>
      <c r="F783" s="969"/>
      <c r="G783" s="969"/>
      <c r="H783" s="969"/>
      <c r="I783" s="2555"/>
      <c r="J783" s="2554"/>
      <c r="K783" s="2554"/>
      <c r="L783" s="2554"/>
      <c r="M783" s="2554"/>
      <c r="N783" s="2554"/>
      <c r="O783" s="2555"/>
      <c r="P783" s="2554"/>
      <c r="Q783" s="2256"/>
      <c r="T783" s="115"/>
      <c r="U783" s="115"/>
      <c r="V783" s="115"/>
    </row>
    <row r="784" spans="2:34">
      <c r="I784" s="715"/>
      <c r="J784" s="715"/>
      <c r="K784" s="715"/>
      <c r="L784" s="1127"/>
      <c r="M784" s="1127"/>
      <c r="N784" s="1127"/>
      <c r="O784" s="1127"/>
      <c r="P784" s="1127"/>
      <c r="Q784" s="96"/>
      <c r="R784" s="11"/>
      <c r="S784" s="11"/>
      <c r="T784" s="115"/>
      <c r="U784" s="115"/>
      <c r="V784" s="115"/>
    </row>
    <row r="785" spans="2:22">
      <c r="J785" s="5"/>
      <c r="K785" s="5"/>
      <c r="L785" s="5"/>
      <c r="M785" s="5"/>
      <c r="N785" s="5"/>
      <c r="O785" s="5"/>
      <c r="P785" s="11"/>
      <c r="Q785" s="96"/>
      <c r="R785" s="11"/>
      <c r="S785" s="11"/>
      <c r="T785" s="115"/>
      <c r="U785" s="115"/>
      <c r="V785" s="115"/>
    </row>
    <row r="786" spans="2:22">
      <c r="P786"/>
      <c r="Q786" s="668"/>
      <c r="T786" s="115"/>
      <c r="U786" s="115"/>
      <c r="V786" s="115"/>
    </row>
    <row r="787" spans="2:22">
      <c r="B787" s="2" t="s">
        <v>110</v>
      </c>
      <c r="D787"/>
      <c r="E787"/>
      <c r="F787"/>
      <c r="G787"/>
      <c r="H787" t="s">
        <v>111</v>
      </c>
      <c r="P787"/>
      <c r="Q787" s="668"/>
      <c r="T787" s="115"/>
      <c r="U787" s="115"/>
      <c r="V787" s="115"/>
    </row>
    <row r="788" spans="2:22">
      <c r="P788"/>
      <c r="Q788" s="668"/>
      <c r="T788" s="115"/>
      <c r="U788" s="115"/>
      <c r="V788" s="115"/>
    </row>
    <row r="789" spans="2:22">
      <c r="C789" t="s">
        <v>15</v>
      </c>
      <c r="D789"/>
      <c r="E789" s="6"/>
      <c r="F789"/>
      <c r="G789"/>
      <c r="H789"/>
      <c r="P789"/>
      <c r="Q789" s="668"/>
      <c r="T789" s="115"/>
      <c r="U789" s="115"/>
      <c r="V789" s="115"/>
    </row>
    <row r="790" spans="2:22">
      <c r="B790" s="70">
        <v>1</v>
      </c>
      <c r="C790" s="69" t="s">
        <v>16</v>
      </c>
      <c r="D790" s="69"/>
      <c r="E790" s="73"/>
      <c r="F790" s="69" t="s">
        <v>17</v>
      </c>
      <c r="G790" s="69"/>
      <c r="H790" s="69"/>
      <c r="P790"/>
      <c r="Q790" s="668"/>
      <c r="T790" s="115"/>
      <c r="U790" s="115"/>
      <c r="V790" s="115"/>
    </row>
    <row r="791" spans="2:22">
      <c r="B791" s="70"/>
      <c r="C791" s="69" t="s">
        <v>18</v>
      </c>
      <c r="D791" s="69"/>
      <c r="E791" s="73"/>
      <c r="F791" s="69"/>
      <c r="G791" s="72"/>
      <c r="H791" s="69"/>
      <c r="P791"/>
      <c r="Q791" s="668"/>
      <c r="T791" s="115"/>
      <c r="U791" s="115"/>
      <c r="V791" s="115"/>
    </row>
    <row r="792" spans="2:22">
      <c r="B792">
        <v>2</v>
      </c>
      <c r="C792" s="668" t="s">
        <v>825</v>
      </c>
      <c r="D792" s="69"/>
      <c r="E792" s="73"/>
      <c r="F792" s="69"/>
      <c r="G792" s="69"/>
      <c r="H792" s="69"/>
      <c r="P792"/>
      <c r="Q792" s="668"/>
      <c r="T792" s="115"/>
      <c r="U792" s="115"/>
      <c r="V792" s="115"/>
    </row>
    <row r="793" spans="2:22">
      <c r="C793" s="668" t="s">
        <v>826</v>
      </c>
      <c r="D793" s="69"/>
      <c r="E793" s="73"/>
      <c r="F793" s="69"/>
      <c r="G793" s="72"/>
      <c r="H793" s="69"/>
      <c r="P793"/>
      <c r="Q793" s="668"/>
    </row>
    <row r="794" spans="2:22">
      <c r="B794">
        <v>3</v>
      </c>
      <c r="C794" s="668" t="s">
        <v>481</v>
      </c>
      <c r="D794" s="668"/>
      <c r="E794" s="668"/>
      <c r="F794" s="668"/>
      <c r="G794" s="668"/>
      <c r="H794" s="668"/>
      <c r="I794" s="668"/>
      <c r="L794"/>
      <c r="M794"/>
      <c r="P794"/>
      <c r="Q794" s="668"/>
    </row>
    <row r="795" spans="2:22">
      <c r="C795" s="668" t="s">
        <v>482</v>
      </c>
      <c r="D795" s="668"/>
      <c r="E795" s="668"/>
      <c r="F795" s="668"/>
      <c r="G795" s="668"/>
      <c r="H795" s="668"/>
      <c r="L795"/>
      <c r="M795"/>
      <c r="P795"/>
      <c r="Q795" s="668"/>
      <c r="T795" s="115"/>
      <c r="U795" s="115"/>
      <c r="V795" s="115"/>
    </row>
    <row r="796" spans="2:22">
      <c r="B796">
        <v>4</v>
      </c>
      <c r="C796" s="668" t="s">
        <v>478</v>
      </c>
      <c r="D796" s="668"/>
      <c r="E796" s="668"/>
      <c r="F796" s="668"/>
      <c r="G796" s="668"/>
      <c r="H796" s="668"/>
      <c r="J796" s="668"/>
      <c r="P796"/>
      <c r="Q796" s="668"/>
      <c r="T796" s="115"/>
      <c r="U796" s="115"/>
      <c r="V796" s="115"/>
    </row>
    <row r="797" spans="2:22">
      <c r="C797" s="668" t="s">
        <v>479</v>
      </c>
      <c r="D797" s="668"/>
      <c r="E797" s="668"/>
      <c r="F797" s="668"/>
      <c r="G797" s="668"/>
      <c r="H797" s="668"/>
      <c r="I797" s="668"/>
      <c r="J797" s="2"/>
      <c r="P797"/>
      <c r="Q797" s="668"/>
      <c r="T797" s="115"/>
      <c r="U797" s="115"/>
      <c r="V797" s="115"/>
    </row>
    <row r="798" spans="2:22">
      <c r="C798" s="668" t="s">
        <v>480</v>
      </c>
      <c r="D798" s="668"/>
      <c r="E798" s="668"/>
      <c r="F798" s="668"/>
      <c r="G798" s="668"/>
      <c r="H798" s="668"/>
      <c r="I798" s="668"/>
      <c r="J798" s="668"/>
      <c r="P798"/>
      <c r="Q798" s="668"/>
      <c r="T798" s="115"/>
      <c r="U798" s="115"/>
      <c r="V798" s="115"/>
    </row>
    <row r="799" spans="2:22">
      <c r="P799"/>
      <c r="Q799" s="668"/>
      <c r="T799" s="115"/>
      <c r="U799" s="115"/>
      <c r="V799" s="115"/>
    </row>
    <row r="800" spans="2:22">
      <c r="C800" s="69"/>
      <c r="D800" s="69"/>
      <c r="E800" s="73"/>
      <c r="F800" s="69"/>
      <c r="G800" s="69"/>
      <c r="H800" s="69"/>
      <c r="P800"/>
      <c r="Q800" s="668"/>
      <c r="T800" s="115"/>
      <c r="U800" s="115"/>
      <c r="V800" s="115"/>
    </row>
    <row r="801" spans="3:22">
      <c r="C801" s="69"/>
      <c r="D801" s="69"/>
      <c r="E801" s="73"/>
      <c r="F801" s="69"/>
      <c r="G801" s="72"/>
      <c r="H801" s="69"/>
      <c r="P801"/>
      <c r="Q801" s="668"/>
      <c r="T801" s="115"/>
      <c r="U801" s="115"/>
      <c r="V801" s="115"/>
    </row>
    <row r="802" spans="3:22">
      <c r="P802"/>
      <c r="Q802" s="668"/>
      <c r="T802" s="115"/>
      <c r="U802" s="115"/>
      <c r="V802" s="115"/>
    </row>
    <row r="803" spans="3:22">
      <c r="P803"/>
      <c r="Q803" s="668"/>
      <c r="T803" s="115"/>
      <c r="U803" s="115"/>
      <c r="V803" s="115"/>
    </row>
    <row r="804" spans="3:22">
      <c r="P804"/>
      <c r="Q804" s="668"/>
      <c r="T804" s="115"/>
      <c r="U804" s="115"/>
      <c r="V804" s="115"/>
    </row>
    <row r="805" spans="3:22">
      <c r="P805"/>
      <c r="Q805" s="668"/>
      <c r="T805" s="115"/>
      <c r="U805" s="115"/>
      <c r="V805" s="115"/>
    </row>
    <row r="806" spans="3:22">
      <c r="P806"/>
      <c r="Q806" s="668"/>
    </row>
    <row r="807" spans="3:22">
      <c r="P807"/>
      <c r="Q807" s="668"/>
    </row>
    <row r="808" spans="3:22">
      <c r="P808"/>
      <c r="Q808" s="668"/>
    </row>
    <row r="809" spans="3:22">
      <c r="P809"/>
      <c r="Q809" s="668"/>
    </row>
    <row r="810" spans="3:22">
      <c r="J810" s="6"/>
      <c r="P810"/>
      <c r="Q810" s="668"/>
    </row>
    <row r="811" spans="3:22">
      <c r="J811" s="6"/>
      <c r="P811"/>
      <c r="Q811" s="668"/>
    </row>
    <row r="812" spans="3:22">
      <c r="C812" s="115"/>
      <c r="D812" s="130"/>
      <c r="E812" s="725"/>
      <c r="F812" s="725"/>
      <c r="G812" s="130"/>
      <c r="H812" s="130"/>
      <c r="I812" s="130"/>
      <c r="J812" s="169"/>
      <c r="K812" s="130"/>
      <c r="L812" s="130"/>
      <c r="M812" s="130"/>
      <c r="N812" s="130"/>
      <c r="O812" s="130"/>
      <c r="P812"/>
      <c r="Q812" s="668"/>
    </row>
    <row r="813" spans="3:22">
      <c r="C813" s="115"/>
      <c r="D813" s="130"/>
      <c r="E813" s="191"/>
      <c r="F813" s="191"/>
      <c r="G813" s="130"/>
      <c r="H813" s="130"/>
      <c r="I813" s="130"/>
      <c r="J813" s="169"/>
      <c r="K813" s="130"/>
      <c r="L813" s="130"/>
      <c r="M813" s="130"/>
      <c r="N813" s="130"/>
      <c r="O813" s="130"/>
      <c r="P813"/>
      <c r="Q813" s="668"/>
    </row>
    <row r="814" spans="3:22">
      <c r="C814" s="115"/>
      <c r="D814" s="725"/>
      <c r="E814" s="219"/>
      <c r="F814" s="219"/>
      <c r="G814" s="130"/>
      <c r="H814" s="130"/>
      <c r="I814" s="130"/>
      <c r="J814" s="169"/>
      <c r="K814" s="130"/>
      <c r="L814" s="130"/>
      <c r="M814" s="130"/>
      <c r="N814" s="130"/>
      <c r="O814" s="130"/>
      <c r="P814"/>
      <c r="Q814" s="668"/>
    </row>
    <row r="815" spans="3:22">
      <c r="C815" s="115"/>
      <c r="D815" s="191"/>
      <c r="E815" s="130"/>
      <c r="F815" s="1747"/>
      <c r="G815" s="225"/>
      <c r="H815" s="405"/>
      <c r="I815" s="130"/>
      <c r="J815" s="169"/>
      <c r="K815" s="130"/>
      <c r="L815" s="130"/>
      <c r="M815" s="130"/>
      <c r="N815" s="130"/>
      <c r="O815" s="130"/>
      <c r="P815"/>
      <c r="Q815" s="668"/>
    </row>
    <row r="816" spans="3:22">
      <c r="C816" s="115"/>
      <c r="D816" s="1745"/>
      <c r="E816" s="169"/>
      <c r="F816" s="1748"/>
      <c r="G816" s="130"/>
      <c r="H816" s="130"/>
      <c r="I816" s="130"/>
      <c r="J816" s="169"/>
      <c r="K816" s="130"/>
      <c r="L816" s="130"/>
      <c r="M816" s="130"/>
      <c r="N816" s="130"/>
      <c r="O816" s="130"/>
      <c r="P816"/>
      <c r="Q816" s="668"/>
    </row>
    <row r="817" spans="3:17">
      <c r="C817" s="115"/>
      <c r="D817" s="1745"/>
      <c r="E817" s="169"/>
      <c r="F817" s="1748"/>
      <c r="G817" s="130"/>
      <c r="H817" s="130"/>
      <c r="I817" s="130"/>
      <c r="J817" s="169"/>
      <c r="K817" s="130"/>
      <c r="L817" s="130"/>
      <c r="M817" s="130"/>
      <c r="N817" s="130"/>
      <c r="O817" s="130"/>
      <c r="P817"/>
      <c r="Q817" s="668"/>
    </row>
    <row r="818" spans="3:17">
      <c r="C818" s="115"/>
      <c r="D818" s="1745"/>
      <c r="E818" s="169"/>
      <c r="F818" s="1748"/>
      <c r="G818" s="130"/>
      <c r="H818" s="130"/>
      <c r="I818" s="130"/>
      <c r="J818" s="169"/>
      <c r="K818" s="130"/>
      <c r="L818" s="130"/>
      <c r="M818" s="130"/>
      <c r="N818" s="130"/>
      <c r="O818" s="130"/>
      <c r="P818"/>
      <c r="Q818" s="668"/>
    </row>
    <row r="819" spans="3:17">
      <c r="C819" s="115"/>
      <c r="D819" s="1745"/>
      <c r="E819" s="169"/>
      <c r="F819" s="1748"/>
      <c r="G819" s="130"/>
      <c r="H819" s="130"/>
      <c r="I819" s="130"/>
      <c r="J819" s="169"/>
      <c r="K819" s="130"/>
      <c r="L819" s="130"/>
      <c r="M819" s="130"/>
      <c r="N819" s="130"/>
      <c r="O819" s="130"/>
      <c r="P819"/>
      <c r="Q819" s="668"/>
    </row>
    <row r="820" spans="3:17">
      <c r="C820" s="115"/>
      <c r="D820" s="1745"/>
      <c r="E820" s="169"/>
      <c r="F820" s="1748"/>
      <c r="G820" s="130"/>
      <c r="H820" s="130"/>
      <c r="I820" s="130"/>
      <c r="J820" s="169"/>
      <c r="K820" s="130"/>
      <c r="L820" s="130"/>
      <c r="M820" s="130"/>
      <c r="N820" s="130"/>
      <c r="O820" s="130"/>
      <c r="P820"/>
      <c r="Q820" s="668"/>
    </row>
    <row r="821" spans="3:17">
      <c r="C821" s="115"/>
      <c r="D821" s="1745"/>
      <c r="E821" s="169"/>
      <c r="F821" s="1748"/>
      <c r="G821" s="130"/>
      <c r="H821" s="130"/>
      <c r="I821" s="130"/>
      <c r="J821" s="169"/>
      <c r="K821" s="130"/>
      <c r="L821" s="130"/>
      <c r="M821" s="130"/>
      <c r="N821" s="130"/>
      <c r="O821" s="130"/>
      <c r="P821"/>
      <c r="Q821" s="668"/>
    </row>
    <row r="822" spans="3:17">
      <c r="C822" s="115"/>
      <c r="D822" s="1745"/>
      <c r="E822" s="169"/>
      <c r="F822" s="1748"/>
      <c r="G822" s="130"/>
      <c r="H822" s="130"/>
      <c r="I822" s="130"/>
      <c r="J822" s="169"/>
      <c r="K822" s="130"/>
      <c r="L822" s="130"/>
      <c r="M822" s="130"/>
      <c r="N822" s="130"/>
      <c r="O822" s="130"/>
      <c r="P822"/>
      <c r="Q822" s="668"/>
    </row>
    <row r="823" spans="3:17" ht="15.75">
      <c r="C823" s="115"/>
      <c r="D823" s="1746"/>
      <c r="E823" s="169"/>
      <c r="F823" s="1748"/>
      <c r="G823" s="1748"/>
      <c r="H823" s="130"/>
      <c r="I823" s="130"/>
      <c r="J823" s="169"/>
      <c r="K823" s="130"/>
      <c r="L823" s="130"/>
      <c r="M823" s="130"/>
      <c r="N823" s="130"/>
      <c r="O823" s="130"/>
      <c r="P823"/>
      <c r="Q823" s="668"/>
    </row>
    <row r="824" spans="3:17">
      <c r="C824" s="115"/>
      <c r="D824" s="130"/>
      <c r="E824" s="130"/>
      <c r="F824" s="130"/>
      <c r="G824" s="130"/>
      <c r="H824" s="130"/>
      <c r="I824" s="130"/>
      <c r="J824" s="169"/>
      <c r="K824" s="130"/>
      <c r="L824" s="130"/>
      <c r="M824" s="130"/>
      <c r="N824" s="130"/>
      <c r="O824" s="130"/>
      <c r="P824"/>
      <c r="Q824" s="668"/>
    </row>
    <row r="825" spans="3:17">
      <c r="C825" s="115"/>
      <c r="D825" s="130"/>
      <c r="E825" s="130"/>
      <c r="F825" s="130"/>
      <c r="G825" s="130"/>
      <c r="H825" s="130"/>
      <c r="I825" s="130"/>
      <c r="J825" s="169"/>
      <c r="K825" s="130"/>
      <c r="L825" s="130"/>
      <c r="M825" s="130"/>
      <c r="N825" s="130"/>
      <c r="O825" s="130"/>
      <c r="P825"/>
      <c r="Q825" s="668"/>
    </row>
    <row r="826" spans="3:17">
      <c r="C826" s="115"/>
      <c r="D826" s="130"/>
      <c r="E826" s="130"/>
      <c r="F826" s="130"/>
      <c r="G826" s="130"/>
      <c r="H826" s="130"/>
      <c r="I826" s="130"/>
      <c r="J826" s="169"/>
      <c r="K826" s="130"/>
      <c r="L826" s="130"/>
      <c r="M826" s="130"/>
      <c r="N826" s="130"/>
      <c r="O826" s="130"/>
      <c r="P826"/>
      <c r="Q826" s="668"/>
    </row>
    <row r="827" spans="3:17">
      <c r="J827" s="6"/>
      <c r="P827"/>
      <c r="Q827" s="668"/>
    </row>
    <row r="828" spans="3:17">
      <c r="J828" s="6"/>
      <c r="P828"/>
      <c r="Q828" s="668"/>
    </row>
    <row r="829" spans="3:17">
      <c r="J829" s="6"/>
      <c r="P829"/>
      <c r="Q829" s="668"/>
    </row>
    <row r="830" spans="3:17">
      <c r="J830" s="6"/>
      <c r="P830"/>
      <c r="Q830" s="668"/>
    </row>
    <row r="831" spans="3:17">
      <c r="J831" s="6"/>
      <c r="P831"/>
      <c r="Q831" s="668"/>
    </row>
    <row r="832" spans="3:17">
      <c r="J832" s="6"/>
      <c r="P832"/>
      <c r="Q832" s="668"/>
    </row>
    <row r="833" spans="10:17">
      <c r="J833" s="6"/>
      <c r="P833"/>
      <c r="Q833" s="668"/>
    </row>
    <row r="834" spans="10:17">
      <c r="J834" s="6"/>
      <c r="P834"/>
      <c r="Q834" s="668"/>
    </row>
    <row r="835" spans="10:17">
      <c r="J835" s="6"/>
      <c r="P835"/>
      <c r="Q835" s="668"/>
    </row>
    <row r="836" spans="10:17">
      <c r="J836" s="6"/>
      <c r="P836"/>
      <c r="Q836" s="668"/>
    </row>
    <row r="837" spans="10:17">
      <c r="J837" s="6"/>
      <c r="P837"/>
      <c r="Q837" s="668"/>
    </row>
    <row r="838" spans="10:17">
      <c r="J838" s="6"/>
      <c r="P838"/>
      <c r="Q838" s="668"/>
    </row>
    <row r="839" spans="10:17">
      <c r="J839" s="6"/>
      <c r="P839"/>
      <c r="Q839" s="668"/>
    </row>
    <row r="840" spans="10:17">
      <c r="J840" s="6"/>
      <c r="P840"/>
      <c r="Q840" s="668"/>
    </row>
    <row r="841" spans="10:17">
      <c r="J841" s="6"/>
      <c r="P841"/>
      <c r="Q841" s="668"/>
    </row>
    <row r="842" spans="10:17">
      <c r="J842" s="6"/>
      <c r="P842"/>
      <c r="Q842" s="668"/>
    </row>
    <row r="843" spans="10:17">
      <c r="J843" s="6"/>
      <c r="P843"/>
      <c r="Q843" s="668"/>
    </row>
    <row r="844" spans="10:17">
      <c r="J844" s="6"/>
      <c r="P844"/>
    </row>
    <row r="845" spans="10:17">
      <c r="J845" s="6"/>
      <c r="P845"/>
    </row>
    <row r="846" spans="10:17">
      <c r="J846" s="6"/>
      <c r="P846"/>
    </row>
    <row r="847" spans="10:17">
      <c r="J847" s="6"/>
      <c r="P847"/>
    </row>
    <row r="848" spans="10:17">
      <c r="J848" s="6"/>
      <c r="P848"/>
    </row>
    <row r="849" spans="10:22">
      <c r="J849" s="6"/>
      <c r="P849"/>
    </row>
    <row r="850" spans="10:22">
      <c r="J850" s="6"/>
      <c r="P850"/>
    </row>
    <row r="851" spans="10:22">
      <c r="J851" s="6"/>
      <c r="P851"/>
    </row>
    <row r="852" spans="10:22">
      <c r="J852" s="6"/>
      <c r="P852"/>
    </row>
    <row r="853" spans="10:22">
      <c r="J853" s="6"/>
      <c r="P853"/>
    </row>
    <row r="854" spans="10:22">
      <c r="J854" s="6"/>
      <c r="P854"/>
    </row>
    <row r="855" spans="10:22">
      <c r="J855" s="6"/>
      <c r="P855"/>
    </row>
    <row r="856" spans="10:22">
      <c r="J856" s="6"/>
      <c r="P856"/>
    </row>
    <row r="857" spans="10:22">
      <c r="J857" s="6"/>
      <c r="P857"/>
    </row>
    <row r="858" spans="10:22">
      <c r="J858" s="6"/>
      <c r="P858"/>
    </row>
    <row r="859" spans="10:22">
      <c r="J859" s="6"/>
      <c r="P859"/>
    </row>
    <row r="860" spans="10:22">
      <c r="J860" s="6"/>
      <c r="P860"/>
    </row>
    <row r="861" spans="10:22">
      <c r="J861" s="6"/>
      <c r="P861"/>
    </row>
    <row r="862" spans="10:22">
      <c r="J862" s="6"/>
      <c r="P862"/>
    </row>
    <row r="863" spans="10:22">
      <c r="J863" s="6"/>
      <c r="P863"/>
      <c r="T863" s="115"/>
      <c r="U863" s="115"/>
      <c r="V863" s="115"/>
    </row>
    <row r="864" spans="10:22">
      <c r="J864" s="6"/>
      <c r="P864"/>
      <c r="T864" s="115"/>
      <c r="U864" s="115"/>
      <c r="V864" s="115"/>
    </row>
    <row r="865" spans="10:22">
      <c r="J865" s="6"/>
      <c r="P865"/>
      <c r="T865" s="115"/>
      <c r="U865" s="115"/>
      <c r="V865" s="115"/>
    </row>
    <row r="866" spans="10:22">
      <c r="J866" s="6"/>
      <c r="P866"/>
      <c r="T866" s="115"/>
      <c r="U866" s="115"/>
      <c r="V866" s="115"/>
    </row>
    <row r="867" spans="10:22">
      <c r="J867" s="6"/>
      <c r="P867"/>
      <c r="T867" s="115"/>
      <c r="U867" s="115"/>
      <c r="V867" s="115"/>
    </row>
    <row r="868" spans="10:22">
      <c r="J868" s="6"/>
      <c r="P868"/>
      <c r="T868" s="115"/>
      <c r="U868" s="115"/>
      <c r="V868" s="115"/>
    </row>
    <row r="869" spans="10:22">
      <c r="J869" s="6"/>
      <c r="P869"/>
      <c r="T869" s="115"/>
      <c r="U869" s="115"/>
      <c r="V869" s="115"/>
    </row>
    <row r="870" spans="10:22">
      <c r="J870" s="6"/>
      <c r="P870"/>
      <c r="T870" s="115"/>
      <c r="U870" s="115"/>
      <c r="V870" s="115"/>
    </row>
    <row r="871" spans="10:22">
      <c r="J871" s="6"/>
      <c r="P871"/>
      <c r="T871" s="115"/>
      <c r="U871" s="115"/>
      <c r="V871" s="115"/>
    </row>
    <row r="872" spans="10:22">
      <c r="J872" s="6"/>
      <c r="P872"/>
      <c r="T872" s="115"/>
      <c r="U872" s="115"/>
      <c r="V872" s="115"/>
    </row>
    <row r="873" spans="10:22">
      <c r="J873" s="6"/>
      <c r="P873"/>
      <c r="T873" s="115"/>
      <c r="U873" s="115"/>
      <c r="V873" s="115"/>
    </row>
    <row r="874" spans="10:22">
      <c r="J874" s="6"/>
      <c r="P874"/>
      <c r="T874" s="115"/>
      <c r="U874" s="115"/>
      <c r="V874" s="115"/>
    </row>
    <row r="875" spans="10:22">
      <c r="J875" s="6"/>
      <c r="P875"/>
      <c r="T875" s="115"/>
      <c r="U875" s="115"/>
      <c r="V875" s="115"/>
    </row>
    <row r="876" spans="10:22">
      <c r="J876" s="6"/>
      <c r="P876"/>
      <c r="T876" s="115"/>
      <c r="U876" s="115"/>
      <c r="V876" s="115"/>
    </row>
    <row r="877" spans="10:22">
      <c r="J877" s="6"/>
      <c r="P877"/>
      <c r="T877" s="115"/>
      <c r="U877" s="115"/>
      <c r="V877" s="115"/>
    </row>
    <row r="878" spans="10:22">
      <c r="J878" s="6"/>
      <c r="P878"/>
      <c r="T878" s="115"/>
      <c r="U878" s="115"/>
      <c r="V878" s="115"/>
    </row>
    <row r="879" spans="10:22">
      <c r="J879" s="6"/>
      <c r="P879"/>
      <c r="T879" s="115"/>
      <c r="U879" s="115"/>
      <c r="V879" s="115"/>
    </row>
    <row r="880" spans="10:22">
      <c r="J880" s="6"/>
      <c r="P880"/>
      <c r="T880" s="115"/>
      <c r="U880" s="115"/>
      <c r="V880" s="115"/>
    </row>
    <row r="881" spans="10:22">
      <c r="J881" s="6"/>
      <c r="P881"/>
      <c r="T881" s="115"/>
      <c r="U881" s="115"/>
      <c r="V881" s="115"/>
    </row>
    <row r="882" spans="10:22">
      <c r="J882" s="6"/>
      <c r="P882"/>
      <c r="T882" s="115"/>
      <c r="U882" s="115"/>
      <c r="V882" s="115"/>
    </row>
    <row r="883" spans="10:22">
      <c r="J883" s="6"/>
      <c r="P883"/>
      <c r="T883" s="115"/>
      <c r="U883" s="115"/>
      <c r="V883" s="115"/>
    </row>
    <row r="884" spans="10:22">
      <c r="J884" s="6"/>
      <c r="P884"/>
      <c r="T884" s="115"/>
      <c r="U884" s="115"/>
      <c r="V884" s="115"/>
    </row>
    <row r="885" spans="10:22">
      <c r="J885" s="6"/>
      <c r="P885"/>
      <c r="T885" s="115"/>
      <c r="U885" s="115"/>
      <c r="V885" s="115"/>
    </row>
    <row r="886" spans="10:22">
      <c r="J886" s="6"/>
      <c r="P886"/>
      <c r="T886" s="115"/>
      <c r="U886" s="115"/>
      <c r="V886" s="115"/>
    </row>
    <row r="887" spans="10:22">
      <c r="J887" s="6"/>
      <c r="P887"/>
      <c r="T887" s="115"/>
      <c r="U887" s="115"/>
      <c r="V887" s="115"/>
    </row>
    <row r="888" spans="10:22">
      <c r="J888" s="6"/>
      <c r="P888"/>
      <c r="T888" s="115"/>
      <c r="U888" s="115"/>
      <c r="V888" s="115"/>
    </row>
    <row r="889" spans="10:22">
      <c r="J889" s="6"/>
      <c r="P889"/>
      <c r="T889" s="115"/>
      <c r="U889" s="115"/>
      <c r="V889" s="115"/>
    </row>
    <row r="890" spans="10:22">
      <c r="J890" s="6"/>
      <c r="P890"/>
      <c r="T890" s="115"/>
      <c r="U890" s="115"/>
      <c r="V890" s="115"/>
    </row>
    <row r="891" spans="10:22">
      <c r="J891" s="6"/>
      <c r="P891"/>
      <c r="T891" s="115"/>
      <c r="U891" s="115"/>
      <c r="V891" s="115"/>
    </row>
    <row r="892" spans="10:22">
      <c r="J892" s="6"/>
      <c r="P892"/>
      <c r="T892" s="115"/>
      <c r="U892" s="115"/>
      <c r="V892" s="115"/>
    </row>
    <row r="893" spans="10:22">
      <c r="J893" s="6"/>
      <c r="P893"/>
      <c r="T893" s="115"/>
      <c r="U893" s="115"/>
      <c r="V893" s="115"/>
    </row>
    <row r="894" spans="10:22">
      <c r="J894" s="6"/>
      <c r="P894"/>
      <c r="T894" s="115"/>
      <c r="U894" s="115"/>
      <c r="V894" s="115"/>
    </row>
    <row r="895" spans="10:22">
      <c r="J895" s="6"/>
      <c r="P895"/>
      <c r="T895" s="115"/>
      <c r="U895" s="115"/>
      <c r="V895" s="115"/>
    </row>
    <row r="896" spans="10:22">
      <c r="J896" s="6"/>
      <c r="P896"/>
      <c r="T896" s="115"/>
      <c r="U896" s="115"/>
      <c r="V896" s="115"/>
    </row>
    <row r="897" spans="10:22">
      <c r="J897" s="6"/>
      <c r="P897"/>
      <c r="T897" s="115"/>
      <c r="U897" s="115"/>
      <c r="V897" s="115"/>
    </row>
    <row r="898" spans="10:22">
      <c r="J898" s="6"/>
      <c r="P898"/>
      <c r="T898" s="115"/>
      <c r="U898" s="115"/>
      <c r="V898" s="115"/>
    </row>
    <row r="899" spans="10:22">
      <c r="J899" s="6"/>
      <c r="P899"/>
      <c r="T899" s="115"/>
      <c r="U899" s="115"/>
      <c r="V899" s="115"/>
    </row>
    <row r="900" spans="10:22">
      <c r="J900" s="6"/>
      <c r="P900"/>
      <c r="T900" s="115"/>
      <c r="U900" s="115"/>
      <c r="V900" s="115"/>
    </row>
    <row r="901" spans="10:22">
      <c r="J901" s="6"/>
      <c r="P901"/>
      <c r="T901" s="115"/>
      <c r="U901" s="115"/>
      <c r="V901" s="115"/>
    </row>
    <row r="902" spans="10:22">
      <c r="J902" s="6"/>
      <c r="P902"/>
      <c r="T902" s="115"/>
      <c r="U902" s="115"/>
      <c r="V902" s="115"/>
    </row>
    <row r="903" spans="10:22">
      <c r="J903" s="6"/>
      <c r="P903"/>
      <c r="T903" s="115"/>
      <c r="U903" s="115"/>
      <c r="V903" s="115"/>
    </row>
    <row r="904" spans="10:22">
      <c r="J904" s="6"/>
      <c r="P904"/>
      <c r="T904" s="115"/>
      <c r="U904" s="115"/>
      <c r="V904" s="115"/>
    </row>
    <row r="905" spans="10:22">
      <c r="J905" s="6"/>
      <c r="P905"/>
      <c r="T905" s="115"/>
      <c r="U905" s="115"/>
      <c r="V905" s="115"/>
    </row>
    <row r="906" spans="10:22">
      <c r="J906" s="6"/>
      <c r="P906"/>
      <c r="T906" s="115"/>
      <c r="U906" s="115"/>
      <c r="V906" s="115"/>
    </row>
    <row r="907" spans="10:22">
      <c r="J907" s="6"/>
      <c r="P907"/>
      <c r="T907" s="115"/>
      <c r="U907" s="115"/>
      <c r="V907" s="115"/>
    </row>
    <row r="908" spans="10:22">
      <c r="J908" s="6"/>
      <c r="P908"/>
      <c r="T908" s="115"/>
      <c r="U908" s="115"/>
      <c r="V908" s="115"/>
    </row>
    <row r="909" spans="10:22">
      <c r="J909" s="6"/>
      <c r="P909"/>
      <c r="T909" s="115"/>
      <c r="U909" s="115"/>
      <c r="V909" s="115"/>
    </row>
    <row r="910" spans="10:22">
      <c r="J910" s="6"/>
      <c r="P910"/>
      <c r="T910" s="115"/>
      <c r="U910" s="115"/>
      <c r="V910" s="115"/>
    </row>
    <row r="911" spans="10:22">
      <c r="J911" s="6"/>
      <c r="P911"/>
      <c r="T911" s="115"/>
      <c r="U911" s="115"/>
      <c r="V911" s="115"/>
    </row>
    <row r="912" spans="10:22">
      <c r="J912" s="6"/>
      <c r="P912"/>
      <c r="T912" s="115"/>
      <c r="U912" s="115"/>
      <c r="V912" s="115"/>
    </row>
    <row r="913" spans="10:22">
      <c r="J913" s="6"/>
      <c r="P913"/>
      <c r="T913" s="115"/>
      <c r="U913" s="115"/>
      <c r="V913" s="115"/>
    </row>
    <row r="914" spans="10:22">
      <c r="J914" s="6"/>
      <c r="P914"/>
      <c r="T914" s="115"/>
      <c r="U914" s="115"/>
      <c r="V914" s="115"/>
    </row>
    <row r="915" spans="10:22">
      <c r="J915" s="6"/>
      <c r="P915"/>
      <c r="T915" s="115"/>
      <c r="U915" s="115"/>
      <c r="V915" s="115"/>
    </row>
    <row r="916" spans="10:22">
      <c r="J916" s="6"/>
      <c r="P916"/>
      <c r="T916" s="115"/>
      <c r="U916" s="115"/>
      <c r="V916" s="115"/>
    </row>
    <row r="917" spans="10:22">
      <c r="J917" s="6"/>
      <c r="P917"/>
      <c r="T917" s="115"/>
      <c r="U917" s="115"/>
      <c r="V917" s="115"/>
    </row>
    <row r="918" spans="10:22">
      <c r="J918" s="6"/>
      <c r="P918"/>
      <c r="T918" s="115"/>
      <c r="U918" s="115"/>
      <c r="V918" s="115"/>
    </row>
    <row r="919" spans="10:22">
      <c r="J919" s="6"/>
      <c r="P919"/>
      <c r="T919" s="115"/>
      <c r="U919" s="115"/>
      <c r="V919" s="115"/>
    </row>
    <row r="920" spans="10:22">
      <c r="J920" s="6"/>
      <c r="P920"/>
      <c r="T920" s="115"/>
      <c r="U920" s="115"/>
      <c r="V920" s="115"/>
    </row>
    <row r="921" spans="10:22">
      <c r="J921" s="6"/>
      <c r="P921"/>
      <c r="T921" s="115"/>
      <c r="U921" s="115"/>
      <c r="V921" s="115"/>
    </row>
    <row r="922" spans="10:22">
      <c r="J922" s="6"/>
      <c r="P922"/>
      <c r="T922" s="115"/>
      <c r="U922" s="115"/>
      <c r="V922" s="115"/>
    </row>
    <row r="923" spans="10:22">
      <c r="J923" s="6"/>
      <c r="P923"/>
      <c r="T923" s="115"/>
      <c r="U923" s="115"/>
      <c r="V923" s="115"/>
    </row>
    <row r="924" spans="10:22">
      <c r="J924" s="6"/>
      <c r="P924"/>
      <c r="T924" s="115"/>
      <c r="U924" s="115"/>
      <c r="V924" s="115"/>
    </row>
    <row r="925" spans="10:22">
      <c r="J925" s="6"/>
      <c r="P925"/>
      <c r="T925" s="115"/>
      <c r="U925" s="115"/>
      <c r="V925" s="115"/>
    </row>
    <row r="926" spans="10:22">
      <c r="J926" s="6"/>
      <c r="P926"/>
      <c r="T926" s="115"/>
      <c r="U926" s="115"/>
      <c r="V926" s="115"/>
    </row>
    <row r="927" spans="10:22">
      <c r="J927" s="6"/>
      <c r="P927"/>
      <c r="T927" s="115"/>
      <c r="U927" s="115"/>
      <c r="V927" s="115"/>
    </row>
    <row r="928" spans="10:22">
      <c r="J928" s="6"/>
      <c r="P928"/>
      <c r="T928" s="115"/>
      <c r="U928" s="115"/>
      <c r="V928" s="115"/>
    </row>
    <row r="929" spans="10:22">
      <c r="J929" s="6"/>
      <c r="P929"/>
      <c r="T929" s="115"/>
      <c r="U929" s="115"/>
      <c r="V929" s="115"/>
    </row>
    <row r="930" spans="10:22">
      <c r="J930" s="6"/>
      <c r="P930"/>
      <c r="T930" s="115"/>
      <c r="U930" s="115"/>
      <c r="V930" s="115"/>
    </row>
    <row r="931" spans="10:22">
      <c r="J931" s="6"/>
      <c r="P931"/>
      <c r="T931" s="115"/>
      <c r="U931" s="115"/>
      <c r="V931" s="115"/>
    </row>
    <row r="932" spans="10:22">
      <c r="J932" s="6"/>
      <c r="P932"/>
      <c r="T932" s="115"/>
      <c r="U932" s="115"/>
      <c r="V932" s="115"/>
    </row>
    <row r="933" spans="10:22">
      <c r="J933" s="6"/>
      <c r="P933"/>
      <c r="T933" s="115"/>
      <c r="U933" s="115"/>
      <c r="V933" s="115"/>
    </row>
    <row r="934" spans="10:22">
      <c r="J934" s="6"/>
      <c r="P934"/>
      <c r="T934" s="115"/>
      <c r="U934" s="115"/>
      <c r="V934" s="115"/>
    </row>
    <row r="935" spans="10:22">
      <c r="J935" s="6"/>
      <c r="P935"/>
      <c r="T935" s="115"/>
      <c r="U935" s="115"/>
      <c r="V935" s="115"/>
    </row>
    <row r="936" spans="10:22">
      <c r="J936" s="6"/>
      <c r="P936"/>
      <c r="T936" s="115"/>
      <c r="U936" s="115"/>
      <c r="V936" s="115"/>
    </row>
    <row r="937" spans="10:22">
      <c r="J937" s="6"/>
      <c r="P937"/>
      <c r="T937" s="115"/>
      <c r="U937" s="115"/>
      <c r="V937" s="115"/>
    </row>
    <row r="938" spans="10:22">
      <c r="J938" s="6"/>
      <c r="P938"/>
      <c r="T938" s="115"/>
      <c r="U938" s="115"/>
      <c r="V938" s="115"/>
    </row>
    <row r="939" spans="10:22">
      <c r="J939" s="6"/>
      <c r="P939"/>
      <c r="T939" s="115"/>
      <c r="U939" s="115"/>
      <c r="V939" s="115"/>
    </row>
    <row r="940" spans="10:22">
      <c r="J940" s="6"/>
      <c r="P940"/>
      <c r="T940" s="115"/>
      <c r="U940" s="115"/>
      <c r="V940" s="115"/>
    </row>
    <row r="941" spans="10:22">
      <c r="J941" s="6"/>
      <c r="P941"/>
      <c r="T941" s="115"/>
      <c r="U941" s="115"/>
      <c r="V941" s="115"/>
    </row>
    <row r="942" spans="10:22">
      <c r="J942" s="6"/>
      <c r="P942"/>
      <c r="T942" s="115"/>
      <c r="U942" s="115"/>
      <c r="V942" s="115"/>
    </row>
    <row r="943" spans="10:22">
      <c r="J943" s="6"/>
      <c r="P943"/>
      <c r="T943" s="115"/>
      <c r="U943" s="115"/>
      <c r="V943" s="115"/>
    </row>
    <row r="944" spans="10:22">
      <c r="J944" s="6"/>
      <c r="P944"/>
      <c r="T944" s="115"/>
      <c r="U944" s="115"/>
      <c r="V944" s="115"/>
    </row>
    <row r="945" spans="10:22">
      <c r="J945" s="6"/>
      <c r="P945"/>
      <c r="T945" s="115"/>
      <c r="U945" s="115"/>
      <c r="V945" s="115"/>
    </row>
    <row r="946" spans="10:22">
      <c r="J946" s="6"/>
      <c r="P946"/>
      <c r="T946" s="115"/>
      <c r="U946" s="115"/>
      <c r="V946" s="115"/>
    </row>
    <row r="947" spans="10:22">
      <c r="J947" s="6"/>
      <c r="P947"/>
      <c r="T947" s="115"/>
      <c r="U947" s="115"/>
      <c r="V947" s="115"/>
    </row>
    <row r="948" spans="10:22">
      <c r="J948" s="6"/>
      <c r="P948"/>
      <c r="T948" s="115"/>
      <c r="U948" s="115"/>
      <c r="V948" s="115"/>
    </row>
    <row r="949" spans="10:22">
      <c r="J949" s="6"/>
      <c r="P949"/>
      <c r="T949" s="115"/>
      <c r="U949" s="115"/>
      <c r="V949" s="115"/>
    </row>
    <row r="950" spans="10:22">
      <c r="J950" s="6"/>
      <c r="P950"/>
      <c r="T950" s="115"/>
      <c r="U950" s="115"/>
      <c r="V950" s="115"/>
    </row>
    <row r="951" spans="10:22">
      <c r="J951" s="6"/>
      <c r="P951"/>
      <c r="T951" s="115"/>
      <c r="U951" s="115"/>
      <c r="V951" s="115"/>
    </row>
    <row r="952" spans="10:22">
      <c r="J952" s="6"/>
      <c r="P952"/>
      <c r="T952" s="115"/>
      <c r="U952" s="115"/>
      <c r="V952" s="115"/>
    </row>
    <row r="953" spans="10:22">
      <c r="J953" s="6"/>
      <c r="P953"/>
      <c r="T953" s="115"/>
      <c r="U953" s="115"/>
      <c r="V953" s="115"/>
    </row>
    <row r="954" spans="10:22">
      <c r="J954" s="6"/>
      <c r="P954"/>
      <c r="T954" s="115"/>
      <c r="U954" s="115"/>
      <c r="V954" s="115"/>
    </row>
    <row r="955" spans="10:22">
      <c r="J955" s="6"/>
      <c r="P955"/>
      <c r="T955" s="115"/>
      <c r="U955" s="115"/>
      <c r="V955" s="115"/>
    </row>
    <row r="956" spans="10:22">
      <c r="J956" s="6"/>
      <c r="P956"/>
      <c r="S956" s="115"/>
      <c r="T956" s="115"/>
      <c r="U956" s="115"/>
      <c r="V956" s="115"/>
    </row>
    <row r="957" spans="10:22">
      <c r="J957" s="6"/>
      <c r="P957"/>
      <c r="S957" s="115"/>
      <c r="T957" s="115"/>
      <c r="U957" s="115"/>
      <c r="V957" s="115"/>
    </row>
    <row r="958" spans="10:22">
      <c r="J958" s="6"/>
      <c r="P958"/>
      <c r="S958" s="115"/>
      <c r="T958" s="115"/>
      <c r="U958" s="115"/>
      <c r="V958" s="115"/>
    </row>
    <row r="959" spans="10:22">
      <c r="J959" s="6"/>
      <c r="P959"/>
      <c r="S959" s="115"/>
      <c r="T959" s="115"/>
      <c r="U959" s="115"/>
      <c r="V959" s="115"/>
    </row>
    <row r="960" spans="10:22">
      <c r="J960" s="6"/>
      <c r="P960"/>
      <c r="S960" s="115"/>
      <c r="T960" s="115"/>
      <c r="U960" s="115"/>
      <c r="V960" s="115"/>
    </row>
    <row r="961" spans="10:22">
      <c r="J961" s="6"/>
      <c r="P961"/>
      <c r="S961" s="115"/>
      <c r="T961" s="115"/>
      <c r="U961" s="115"/>
      <c r="V961" s="115"/>
    </row>
    <row r="962" spans="10:22">
      <c r="J962" s="6"/>
      <c r="P962"/>
      <c r="S962" s="115"/>
      <c r="T962" s="115"/>
      <c r="U962" s="115"/>
      <c r="V962" s="115"/>
    </row>
    <row r="963" spans="10:22">
      <c r="J963" s="6"/>
      <c r="P963"/>
      <c r="S963" s="115"/>
      <c r="T963" s="115"/>
      <c r="U963" s="115"/>
      <c r="V963" s="115"/>
    </row>
    <row r="964" spans="10:22">
      <c r="J964" s="6"/>
      <c r="P964"/>
      <c r="S964" s="115"/>
      <c r="T964" s="115"/>
      <c r="U964" s="115"/>
      <c r="V964" s="115"/>
    </row>
    <row r="965" spans="10:22">
      <c r="J965" s="6"/>
      <c r="P965"/>
      <c r="S965" s="115"/>
      <c r="T965" s="115"/>
      <c r="U965" s="115"/>
      <c r="V965" s="115"/>
    </row>
    <row r="966" spans="10:22">
      <c r="J966" s="6"/>
      <c r="P966"/>
      <c r="S966" s="115"/>
      <c r="T966" s="115"/>
      <c r="U966" s="115"/>
      <c r="V966" s="115"/>
    </row>
    <row r="967" spans="10:22">
      <c r="J967" s="6"/>
      <c r="P967"/>
      <c r="S967" s="115"/>
      <c r="T967" s="115"/>
      <c r="U967" s="115"/>
      <c r="V967" s="115"/>
    </row>
    <row r="968" spans="10:22">
      <c r="J968" s="6"/>
      <c r="P968"/>
      <c r="S968" s="115"/>
      <c r="T968" s="115"/>
      <c r="U968" s="115"/>
      <c r="V968" s="115"/>
    </row>
    <row r="969" spans="10:22">
      <c r="J969" s="6"/>
      <c r="P969"/>
      <c r="S969" s="115"/>
      <c r="T969" s="115"/>
      <c r="U969" s="115"/>
      <c r="V969" s="115"/>
    </row>
    <row r="970" spans="10:22">
      <c r="J970" s="6"/>
      <c r="P970"/>
      <c r="S970" s="115"/>
      <c r="T970" s="115"/>
      <c r="U970" s="115"/>
      <c r="V970" s="115"/>
    </row>
    <row r="971" spans="10:22">
      <c r="J971" s="6"/>
      <c r="P971"/>
      <c r="S971" s="115"/>
      <c r="T971" s="115"/>
      <c r="U971" s="115"/>
      <c r="V971" s="115"/>
    </row>
    <row r="972" spans="10:22">
      <c r="J972" s="6"/>
      <c r="P972"/>
      <c r="S972" s="115"/>
      <c r="T972" s="115"/>
      <c r="U972" s="115"/>
      <c r="V972" s="115"/>
    </row>
    <row r="973" spans="10:22">
      <c r="J973" s="6"/>
      <c r="P973"/>
      <c r="S973" s="115"/>
      <c r="T973" s="115"/>
      <c r="U973" s="115"/>
      <c r="V973" s="115"/>
    </row>
    <row r="974" spans="10:22">
      <c r="J974" s="6"/>
      <c r="P974"/>
      <c r="S974" s="115"/>
      <c r="T974" s="115"/>
      <c r="U974" s="115"/>
      <c r="V974" s="115"/>
    </row>
    <row r="975" spans="10:22">
      <c r="J975" s="6"/>
      <c r="P975"/>
      <c r="S975" s="115"/>
      <c r="T975" s="115"/>
      <c r="U975" s="115"/>
      <c r="V975" s="115"/>
    </row>
    <row r="976" spans="10:22">
      <c r="J976" s="6"/>
      <c r="P976"/>
      <c r="S976" s="115"/>
      <c r="T976" s="115"/>
      <c r="U976" s="115"/>
      <c r="V976" s="115"/>
    </row>
    <row r="977" spans="10:22">
      <c r="J977" s="6"/>
      <c r="P977"/>
      <c r="S977" s="115"/>
      <c r="T977" s="115"/>
      <c r="U977" s="115"/>
      <c r="V977" s="115"/>
    </row>
    <row r="978" spans="10:22">
      <c r="J978" s="6"/>
      <c r="P978"/>
      <c r="S978" s="115"/>
      <c r="T978" s="115"/>
      <c r="U978" s="115"/>
      <c r="V978" s="115"/>
    </row>
    <row r="979" spans="10:22">
      <c r="S979" s="115"/>
      <c r="T979" s="115"/>
      <c r="U979" s="115"/>
      <c r="V979" s="115"/>
    </row>
    <row r="980" spans="10:22">
      <c r="J980" s="6"/>
      <c r="P980"/>
      <c r="S980" s="115"/>
      <c r="T980" s="115"/>
      <c r="U980" s="115"/>
      <c r="V980" s="115"/>
    </row>
    <row r="981" spans="10:22">
      <c r="J981" s="6"/>
      <c r="P981"/>
      <c r="S981" s="115"/>
      <c r="T981" s="115"/>
      <c r="U981" s="115"/>
      <c r="V981" s="115"/>
    </row>
    <row r="982" spans="10:22">
      <c r="J982" s="6"/>
      <c r="P982"/>
      <c r="S982" s="115"/>
      <c r="T982" s="115"/>
      <c r="U982" s="115"/>
      <c r="V982" s="115"/>
    </row>
    <row r="983" spans="10:22">
      <c r="J983" s="6"/>
      <c r="P983"/>
      <c r="S983" s="115"/>
      <c r="T983" s="115"/>
      <c r="U983" s="115"/>
      <c r="V983" s="115"/>
    </row>
    <row r="984" spans="10:22">
      <c r="J984" s="6"/>
      <c r="P984"/>
      <c r="S984" s="115"/>
      <c r="T984" s="115"/>
      <c r="U984" s="115"/>
      <c r="V984" s="115"/>
    </row>
    <row r="985" spans="10:22">
      <c r="J985" s="6"/>
      <c r="P985"/>
      <c r="S985" s="115"/>
      <c r="T985" s="115"/>
      <c r="U985" s="115"/>
      <c r="V985" s="115"/>
    </row>
    <row r="986" spans="10:22">
      <c r="J986" s="6"/>
      <c r="P986"/>
      <c r="S986" s="115"/>
      <c r="T986" s="115"/>
      <c r="U986" s="115"/>
      <c r="V986" s="115"/>
    </row>
    <row r="987" spans="10:22">
      <c r="J987" s="6"/>
      <c r="P987"/>
      <c r="S987" s="115"/>
      <c r="T987" s="115"/>
      <c r="U987" s="115"/>
      <c r="V987" s="115"/>
    </row>
    <row r="988" spans="10:22">
      <c r="J988" s="6"/>
      <c r="P988"/>
      <c r="S988" s="115"/>
      <c r="T988" s="115"/>
      <c r="U988" s="115"/>
      <c r="V988" s="115"/>
    </row>
    <row r="989" spans="10:22">
      <c r="J989" s="6"/>
      <c r="P989"/>
      <c r="S989" s="115"/>
      <c r="T989" s="115"/>
      <c r="U989" s="115"/>
      <c r="V989" s="115"/>
    </row>
    <row r="990" spans="10:22">
      <c r="J990" s="6"/>
      <c r="P990"/>
      <c r="S990" s="115"/>
      <c r="T990" s="115"/>
      <c r="U990" s="115"/>
      <c r="V990" s="115"/>
    </row>
    <row r="991" spans="10:22">
      <c r="J991" s="6"/>
      <c r="P991"/>
      <c r="S991" s="115"/>
      <c r="T991" s="115"/>
      <c r="U991" s="115"/>
      <c r="V991" s="115"/>
    </row>
    <row r="992" spans="10:22">
      <c r="J992" s="6"/>
      <c r="P992"/>
      <c r="S992" s="115"/>
      <c r="T992" s="115"/>
      <c r="U992" s="115"/>
      <c r="V992" s="115"/>
    </row>
    <row r="993" spans="10:22">
      <c r="J993" s="6"/>
      <c r="P993"/>
      <c r="S993" s="115"/>
      <c r="T993" s="115"/>
      <c r="U993" s="115"/>
      <c r="V993" s="115"/>
    </row>
    <row r="994" spans="10:22">
      <c r="J994" s="6"/>
      <c r="P994"/>
      <c r="S994" s="115"/>
      <c r="T994" s="115"/>
      <c r="U994" s="115"/>
      <c r="V994" s="115"/>
    </row>
    <row r="995" spans="10:22">
      <c r="J995" s="6"/>
      <c r="P995"/>
      <c r="S995" s="115"/>
      <c r="T995" s="115"/>
      <c r="U995" s="115"/>
      <c r="V995" s="115"/>
    </row>
    <row r="996" spans="10:22">
      <c r="J996" s="6"/>
      <c r="P996"/>
      <c r="S996" s="115"/>
      <c r="T996" s="115"/>
      <c r="U996" s="115"/>
      <c r="V996" s="115"/>
    </row>
    <row r="997" spans="10:22">
      <c r="J997" s="6"/>
      <c r="P997"/>
      <c r="S997" s="115"/>
      <c r="T997" s="115"/>
      <c r="U997" s="115"/>
      <c r="V997" s="115"/>
    </row>
    <row r="998" spans="10:22">
      <c r="J998" s="6"/>
      <c r="P998"/>
      <c r="S998" s="115"/>
      <c r="T998" s="115"/>
      <c r="U998" s="115"/>
      <c r="V998" s="115"/>
    </row>
    <row r="999" spans="10:22">
      <c r="J999" s="6"/>
      <c r="P999"/>
      <c r="S999" s="115"/>
      <c r="T999" s="115"/>
      <c r="U999" s="115"/>
      <c r="V999" s="115"/>
    </row>
    <row r="1000" spans="10:22">
      <c r="J1000" s="6"/>
      <c r="P1000"/>
      <c r="S1000" s="115"/>
      <c r="T1000" s="115"/>
      <c r="U1000" s="115"/>
      <c r="V1000" s="115"/>
    </row>
    <row r="1001" spans="10:22">
      <c r="J1001" s="6"/>
      <c r="P1001"/>
      <c r="S1001" s="115"/>
      <c r="T1001" s="115"/>
      <c r="U1001" s="115"/>
      <c r="V1001" s="115"/>
    </row>
    <row r="1002" spans="10:22">
      <c r="J1002" s="6"/>
      <c r="P1002"/>
      <c r="S1002" s="115"/>
      <c r="T1002" s="115"/>
      <c r="U1002" s="115"/>
      <c r="V1002" s="115"/>
    </row>
    <row r="1003" spans="10:22">
      <c r="J1003" s="6"/>
      <c r="P1003"/>
      <c r="S1003" s="115"/>
      <c r="T1003" s="115"/>
      <c r="U1003" s="115"/>
      <c r="V1003" s="115"/>
    </row>
    <row r="1004" spans="10:22">
      <c r="J1004" s="6"/>
      <c r="P1004"/>
      <c r="S1004" s="115"/>
      <c r="T1004" s="115"/>
      <c r="U1004" s="115"/>
      <c r="V1004" s="115"/>
    </row>
    <row r="1005" spans="10:22">
      <c r="J1005" s="6"/>
      <c r="P1005"/>
      <c r="S1005" s="115"/>
      <c r="T1005" s="115"/>
      <c r="U1005" s="115"/>
      <c r="V1005" s="115"/>
    </row>
    <row r="1006" spans="10:22">
      <c r="J1006" s="6"/>
      <c r="P1006"/>
      <c r="S1006" s="115"/>
      <c r="T1006" s="115"/>
      <c r="U1006" s="115"/>
      <c r="V1006" s="115"/>
    </row>
    <row r="1007" spans="10:22">
      <c r="J1007" s="6"/>
      <c r="P1007"/>
      <c r="S1007" s="115"/>
      <c r="T1007" s="115"/>
      <c r="U1007" s="115"/>
      <c r="V1007" s="115"/>
    </row>
    <row r="1008" spans="10:22">
      <c r="J1008" s="6"/>
      <c r="P1008"/>
      <c r="S1008" s="115"/>
      <c r="T1008" s="115"/>
      <c r="U1008" s="115"/>
      <c r="V1008" s="115"/>
    </row>
    <row r="1009" spans="10:22">
      <c r="J1009" s="6"/>
      <c r="P1009"/>
      <c r="S1009" s="115"/>
      <c r="T1009" s="115"/>
      <c r="U1009" s="115"/>
      <c r="V1009" s="115"/>
    </row>
    <row r="1010" spans="10:22">
      <c r="S1010" s="115"/>
      <c r="T1010" s="115"/>
      <c r="U1010" s="115"/>
      <c r="V1010" s="115"/>
    </row>
    <row r="1011" spans="10:22">
      <c r="S1011" s="115"/>
      <c r="T1011" s="115"/>
      <c r="U1011" s="115"/>
      <c r="V1011" s="115"/>
    </row>
    <row r="1012" spans="10:22">
      <c r="S1012" s="115"/>
      <c r="T1012" s="115"/>
      <c r="U1012" s="115"/>
      <c r="V1012" s="115"/>
    </row>
    <row r="1013" spans="10:22">
      <c r="J1013" s="6"/>
      <c r="P1013"/>
      <c r="S1013" s="115"/>
      <c r="T1013" s="115"/>
      <c r="U1013" s="115"/>
      <c r="V1013" s="115"/>
    </row>
    <row r="1014" spans="10:22">
      <c r="J1014" s="6"/>
      <c r="P1014"/>
      <c r="S1014" s="115"/>
      <c r="T1014" s="115"/>
      <c r="U1014" s="115"/>
      <c r="V1014" s="115"/>
    </row>
    <row r="1015" spans="10:22">
      <c r="J1015" s="6"/>
      <c r="P1015"/>
      <c r="S1015" s="115"/>
      <c r="T1015" s="115"/>
      <c r="U1015" s="115"/>
      <c r="V1015" s="115"/>
    </row>
    <row r="1016" spans="10:22">
      <c r="J1016" s="6"/>
      <c r="P1016"/>
      <c r="S1016" s="115"/>
      <c r="T1016" s="115"/>
      <c r="U1016" s="115"/>
      <c r="V1016" s="115"/>
    </row>
    <row r="1017" spans="10:22">
      <c r="J1017" s="6"/>
      <c r="P1017"/>
      <c r="S1017" s="115"/>
      <c r="T1017" s="115"/>
      <c r="U1017" s="115"/>
      <c r="V1017" s="115"/>
    </row>
    <row r="1018" spans="10:22">
      <c r="J1018" s="6"/>
      <c r="P1018"/>
      <c r="S1018" s="115"/>
      <c r="T1018" s="115"/>
      <c r="U1018" s="115"/>
      <c r="V1018" s="115"/>
    </row>
    <row r="1019" spans="10:22">
      <c r="J1019" s="6"/>
      <c r="P1019"/>
      <c r="S1019" s="115"/>
      <c r="T1019" s="115"/>
      <c r="U1019" s="115"/>
      <c r="V1019" s="115"/>
    </row>
    <row r="1020" spans="10:22">
      <c r="J1020" s="6"/>
      <c r="P1020"/>
      <c r="S1020" s="115"/>
      <c r="T1020" s="115"/>
      <c r="U1020" s="115"/>
      <c r="V1020" s="115"/>
    </row>
    <row r="1021" spans="10:22">
      <c r="J1021" s="6"/>
      <c r="P1021"/>
      <c r="S1021" s="115"/>
      <c r="T1021" s="115"/>
      <c r="U1021" s="115"/>
      <c r="V1021" s="115"/>
    </row>
    <row r="1022" spans="10:22">
      <c r="J1022" s="6"/>
      <c r="P1022"/>
      <c r="S1022" s="115"/>
      <c r="T1022" s="115"/>
      <c r="U1022" s="115"/>
      <c r="V1022" s="115"/>
    </row>
    <row r="1023" spans="10:22">
      <c r="P1023"/>
      <c r="S1023" s="115"/>
      <c r="T1023" s="115"/>
      <c r="U1023" s="115"/>
      <c r="V1023" s="115"/>
    </row>
    <row r="1024" spans="10:22">
      <c r="P1024"/>
      <c r="S1024" s="115"/>
      <c r="T1024" s="115"/>
      <c r="U1024" s="115"/>
      <c r="V1024" s="115"/>
    </row>
    <row r="1025" spans="10:22">
      <c r="J1025" s="6"/>
      <c r="P1025"/>
      <c r="S1025" s="115"/>
      <c r="T1025" s="115"/>
      <c r="U1025" s="115"/>
      <c r="V1025" s="115"/>
    </row>
    <row r="1026" spans="10:22">
      <c r="J1026" s="6"/>
      <c r="P1026"/>
      <c r="S1026" s="115"/>
      <c r="T1026" s="115"/>
      <c r="U1026" s="115"/>
      <c r="V1026" s="115"/>
    </row>
    <row r="1027" spans="10:22">
      <c r="J1027" s="6"/>
      <c r="P1027"/>
      <c r="S1027" s="115"/>
      <c r="T1027" s="115"/>
      <c r="U1027" s="115"/>
      <c r="V1027" s="115"/>
    </row>
    <row r="1028" spans="10:22">
      <c r="J1028" s="6"/>
      <c r="P1028"/>
      <c r="S1028" s="115"/>
      <c r="T1028" s="115"/>
      <c r="U1028" s="115"/>
      <c r="V1028" s="115"/>
    </row>
    <row r="1029" spans="10:22">
      <c r="J1029" s="6"/>
      <c r="P1029"/>
      <c r="S1029" s="115"/>
      <c r="T1029" s="115"/>
      <c r="U1029" s="115"/>
      <c r="V1029" s="115"/>
    </row>
    <row r="1030" spans="10:22">
      <c r="J1030" s="6"/>
      <c r="P1030"/>
      <c r="S1030" s="115"/>
      <c r="T1030" s="115"/>
      <c r="U1030" s="115"/>
      <c r="V1030" s="115"/>
    </row>
    <row r="1031" spans="10:22">
      <c r="J1031" s="6"/>
      <c r="P1031"/>
      <c r="S1031" s="115"/>
      <c r="T1031" s="115"/>
      <c r="U1031" s="115"/>
      <c r="V1031" s="115"/>
    </row>
    <row r="1032" spans="10:22">
      <c r="J1032" s="6"/>
      <c r="P1032"/>
      <c r="S1032" s="115"/>
      <c r="T1032" s="115"/>
      <c r="U1032" s="115"/>
      <c r="V1032" s="115"/>
    </row>
    <row r="1033" spans="10:22">
      <c r="J1033" s="6"/>
      <c r="P1033"/>
      <c r="S1033" s="115"/>
      <c r="T1033" s="115"/>
      <c r="U1033" s="115"/>
      <c r="V1033" s="115"/>
    </row>
    <row r="1034" spans="10:22">
      <c r="J1034" s="6"/>
      <c r="P1034"/>
      <c r="S1034" s="115"/>
      <c r="T1034" s="115"/>
      <c r="U1034" s="115"/>
      <c r="V1034" s="115"/>
    </row>
    <row r="1035" spans="10:22">
      <c r="J1035" s="6"/>
      <c r="P1035"/>
      <c r="S1035" s="115"/>
      <c r="T1035" s="115"/>
      <c r="U1035" s="115"/>
      <c r="V1035" s="115"/>
    </row>
    <row r="1036" spans="10:22">
      <c r="J1036" s="6"/>
      <c r="P1036"/>
      <c r="S1036" s="115"/>
      <c r="T1036" s="115"/>
      <c r="U1036" s="115"/>
      <c r="V1036" s="115"/>
    </row>
    <row r="1037" spans="10:22">
      <c r="J1037" s="6"/>
      <c r="P1037"/>
      <c r="S1037" s="115"/>
      <c r="T1037" s="115"/>
      <c r="U1037" s="115"/>
      <c r="V1037" s="115"/>
    </row>
    <row r="1038" spans="10:22">
      <c r="J1038" s="6"/>
      <c r="P1038"/>
      <c r="S1038" s="115"/>
      <c r="T1038" s="115"/>
      <c r="U1038" s="115"/>
      <c r="V1038" s="115"/>
    </row>
    <row r="1039" spans="10:22">
      <c r="J1039" s="6"/>
      <c r="P1039"/>
      <c r="S1039" s="115"/>
      <c r="T1039" s="115"/>
      <c r="U1039" s="115"/>
      <c r="V1039" s="115"/>
    </row>
    <row r="1040" spans="10:22">
      <c r="J1040" s="6"/>
      <c r="P1040"/>
      <c r="S1040" s="115"/>
      <c r="T1040" s="115"/>
      <c r="U1040" s="115"/>
      <c r="V1040" s="115"/>
    </row>
    <row r="1041" spans="10:22">
      <c r="J1041" s="6"/>
      <c r="P1041"/>
      <c r="S1041" s="115"/>
      <c r="T1041" s="115"/>
      <c r="U1041" s="115"/>
      <c r="V1041" s="115"/>
    </row>
    <row r="1042" spans="10:22">
      <c r="J1042" s="6"/>
      <c r="P1042"/>
      <c r="S1042" s="115"/>
      <c r="T1042" s="115"/>
      <c r="U1042" s="115"/>
      <c r="V1042" s="115"/>
    </row>
    <row r="1043" spans="10:22">
      <c r="J1043" s="6"/>
      <c r="P1043"/>
      <c r="S1043" s="115"/>
      <c r="T1043" s="115"/>
      <c r="U1043" s="115"/>
      <c r="V1043" s="115"/>
    </row>
    <row r="1044" spans="10:22">
      <c r="J1044" s="6"/>
      <c r="P1044"/>
      <c r="S1044" s="115"/>
      <c r="T1044" s="115"/>
      <c r="U1044" s="115"/>
      <c r="V1044" s="115"/>
    </row>
    <row r="1045" spans="10:22">
      <c r="J1045" s="6"/>
      <c r="P1045"/>
      <c r="S1045" s="115"/>
      <c r="T1045" s="115"/>
      <c r="U1045" s="115"/>
      <c r="V1045" s="115"/>
    </row>
    <row r="1046" spans="10:22">
      <c r="J1046" s="6"/>
      <c r="P1046"/>
      <c r="S1046" s="115"/>
      <c r="T1046" s="115"/>
      <c r="U1046" s="115"/>
      <c r="V1046" s="115"/>
    </row>
    <row r="1047" spans="10:22">
      <c r="J1047" s="6"/>
      <c r="P1047"/>
      <c r="S1047" s="115"/>
      <c r="T1047" s="115"/>
      <c r="U1047" s="115"/>
      <c r="V1047" s="115"/>
    </row>
    <row r="1048" spans="10:22">
      <c r="J1048" s="6"/>
      <c r="P1048"/>
      <c r="S1048" s="115"/>
      <c r="T1048" s="115"/>
      <c r="U1048" s="115"/>
      <c r="V1048" s="115"/>
    </row>
    <row r="1049" spans="10:22">
      <c r="J1049" s="6"/>
      <c r="P1049"/>
      <c r="S1049" s="115"/>
      <c r="T1049" s="115"/>
      <c r="U1049" s="115"/>
      <c r="V1049" s="115"/>
    </row>
    <row r="1050" spans="10:22">
      <c r="J1050" s="6"/>
      <c r="P1050"/>
      <c r="S1050" s="115"/>
      <c r="T1050" s="115"/>
      <c r="U1050" s="115"/>
      <c r="V1050" s="115"/>
    </row>
    <row r="1051" spans="10:22">
      <c r="J1051" s="6"/>
      <c r="P1051"/>
      <c r="S1051" s="115"/>
      <c r="T1051" s="115"/>
      <c r="U1051" s="115"/>
      <c r="V1051" s="115"/>
    </row>
    <row r="1052" spans="10:22">
      <c r="J1052" s="6"/>
      <c r="P1052"/>
      <c r="S1052" s="115"/>
      <c r="T1052" s="115"/>
      <c r="U1052" s="115"/>
      <c r="V1052" s="115"/>
    </row>
    <row r="1053" spans="10:22">
      <c r="J1053" s="6"/>
      <c r="P1053"/>
      <c r="S1053" s="115"/>
      <c r="T1053" s="115"/>
      <c r="U1053" s="115"/>
      <c r="V1053" s="115"/>
    </row>
    <row r="1054" spans="10:22">
      <c r="J1054" s="6"/>
      <c r="P1054"/>
      <c r="S1054" s="115"/>
      <c r="T1054" s="115"/>
      <c r="U1054" s="115"/>
      <c r="V1054" s="115"/>
    </row>
    <row r="1055" spans="10:22">
      <c r="J1055" s="6"/>
      <c r="P1055"/>
      <c r="S1055" s="115"/>
      <c r="T1055" s="115"/>
      <c r="U1055" s="115"/>
      <c r="V1055" s="115"/>
    </row>
    <row r="1056" spans="10:22">
      <c r="J1056" s="6"/>
      <c r="P1056"/>
      <c r="S1056" s="115"/>
      <c r="T1056" s="115"/>
      <c r="U1056" s="115"/>
      <c r="V1056" s="115"/>
    </row>
    <row r="1057" spans="10:22">
      <c r="J1057" s="6"/>
      <c r="P1057"/>
      <c r="S1057" s="115"/>
      <c r="T1057" s="115"/>
      <c r="U1057" s="115"/>
      <c r="V1057" s="115"/>
    </row>
    <row r="1058" spans="10:22">
      <c r="J1058" s="6"/>
      <c r="P1058"/>
      <c r="S1058" s="115"/>
      <c r="T1058" s="115"/>
      <c r="U1058" s="115"/>
      <c r="V1058" s="115"/>
    </row>
    <row r="1059" spans="10:22">
      <c r="J1059" s="6"/>
      <c r="P1059"/>
      <c r="S1059" s="115"/>
      <c r="T1059" s="115"/>
      <c r="U1059" s="115"/>
      <c r="V1059" s="115"/>
    </row>
    <row r="1060" spans="10:22">
      <c r="J1060" s="6"/>
      <c r="P1060"/>
      <c r="S1060" s="115"/>
      <c r="T1060" s="115"/>
      <c r="U1060" s="115"/>
      <c r="V1060" s="115"/>
    </row>
    <row r="1061" spans="10:22">
      <c r="J1061" s="6"/>
      <c r="P1061"/>
      <c r="S1061" s="115"/>
      <c r="T1061" s="115"/>
      <c r="U1061" s="115"/>
      <c r="V1061" s="115"/>
    </row>
    <row r="1062" spans="10:22">
      <c r="J1062" s="6"/>
      <c r="P1062"/>
      <c r="S1062" s="115"/>
      <c r="T1062" s="115"/>
      <c r="U1062" s="115"/>
      <c r="V1062" s="115"/>
    </row>
    <row r="1063" spans="10:22">
      <c r="J1063" s="6"/>
      <c r="P1063"/>
      <c r="S1063" s="115"/>
      <c r="T1063" s="115"/>
      <c r="U1063" s="115"/>
      <c r="V1063" s="115"/>
    </row>
    <row r="1064" spans="10:22">
      <c r="J1064" s="6"/>
      <c r="P1064"/>
      <c r="S1064" s="115"/>
      <c r="T1064" s="115"/>
      <c r="U1064" s="115"/>
      <c r="V1064" s="115"/>
    </row>
    <row r="1065" spans="10:22">
      <c r="J1065" s="6"/>
      <c r="P1065"/>
      <c r="S1065" s="115"/>
      <c r="T1065" s="115"/>
      <c r="U1065" s="115"/>
      <c r="V1065" s="115"/>
    </row>
    <row r="1066" spans="10:22">
      <c r="J1066" s="6"/>
      <c r="P1066"/>
      <c r="S1066" s="115"/>
      <c r="T1066" s="115"/>
      <c r="U1066" s="115"/>
      <c r="V1066" s="115"/>
    </row>
    <row r="1067" spans="10:22">
      <c r="J1067" s="6"/>
      <c r="P1067"/>
      <c r="S1067" s="115"/>
      <c r="T1067" s="115"/>
      <c r="U1067" s="115"/>
      <c r="V1067" s="115"/>
    </row>
    <row r="1068" spans="10:22">
      <c r="J1068" s="6"/>
      <c r="P1068"/>
      <c r="S1068" s="115"/>
      <c r="T1068" s="115"/>
      <c r="U1068" s="115"/>
      <c r="V1068" s="115"/>
    </row>
    <row r="1069" spans="10:22">
      <c r="J1069" s="6"/>
      <c r="P1069"/>
      <c r="S1069" s="115"/>
      <c r="T1069" s="115"/>
      <c r="U1069" s="115"/>
      <c r="V1069" s="115"/>
    </row>
    <row r="1070" spans="10:22">
      <c r="J1070" s="6"/>
      <c r="P1070"/>
      <c r="S1070" s="115"/>
      <c r="T1070" s="115"/>
      <c r="U1070" s="115"/>
      <c r="V1070" s="115"/>
    </row>
    <row r="1071" spans="10:22">
      <c r="J1071" s="6"/>
      <c r="P1071"/>
      <c r="S1071" s="115"/>
      <c r="T1071" s="115"/>
      <c r="U1071" s="115"/>
      <c r="V1071" s="115"/>
    </row>
    <row r="1072" spans="10:22">
      <c r="J1072" s="6"/>
      <c r="P1072"/>
      <c r="S1072" s="115"/>
      <c r="T1072" s="115"/>
      <c r="U1072" s="115"/>
      <c r="V1072" s="115"/>
    </row>
    <row r="1073" spans="10:22">
      <c r="J1073" s="6"/>
      <c r="P1073"/>
      <c r="S1073" s="115"/>
      <c r="T1073" s="115"/>
      <c r="U1073" s="115"/>
      <c r="V1073" s="115"/>
    </row>
    <row r="1074" spans="10:22">
      <c r="J1074" s="6"/>
      <c r="P1074"/>
      <c r="S1074" s="115"/>
      <c r="T1074" s="115"/>
      <c r="U1074" s="115"/>
      <c r="V1074" s="115"/>
    </row>
    <row r="1075" spans="10:22">
      <c r="J1075" s="6"/>
      <c r="P1075"/>
      <c r="S1075" s="115"/>
      <c r="T1075" s="115"/>
      <c r="U1075" s="115"/>
      <c r="V1075" s="115"/>
    </row>
    <row r="1076" spans="10:22">
      <c r="J1076" s="6"/>
      <c r="P1076"/>
      <c r="S1076" s="115"/>
      <c r="T1076" s="115"/>
      <c r="U1076" s="115"/>
      <c r="V1076" s="115"/>
    </row>
    <row r="1077" spans="10:22">
      <c r="J1077" s="6"/>
      <c r="P1077"/>
      <c r="S1077" s="115"/>
      <c r="T1077" s="115"/>
      <c r="U1077" s="115"/>
      <c r="V1077" s="115"/>
    </row>
    <row r="1078" spans="10:22">
      <c r="J1078" s="6"/>
      <c r="P1078"/>
      <c r="S1078" s="115"/>
      <c r="T1078" s="115"/>
      <c r="U1078" s="115"/>
      <c r="V1078" s="115"/>
    </row>
    <row r="1079" spans="10:22">
      <c r="J1079" s="6"/>
      <c r="P1079"/>
      <c r="S1079" s="115"/>
      <c r="T1079" s="115"/>
      <c r="U1079" s="115"/>
      <c r="V1079" s="115"/>
    </row>
    <row r="1080" spans="10:22">
      <c r="J1080" s="6"/>
      <c r="P1080"/>
      <c r="S1080" s="115"/>
      <c r="T1080" s="115"/>
      <c r="U1080" s="115"/>
      <c r="V1080" s="115"/>
    </row>
    <row r="1081" spans="10:22">
      <c r="J1081" s="6"/>
      <c r="P1081"/>
      <c r="S1081" s="115"/>
      <c r="T1081" s="115"/>
      <c r="U1081" s="115"/>
      <c r="V1081" s="115"/>
    </row>
    <row r="1082" spans="10:22">
      <c r="J1082" s="6"/>
      <c r="P1082"/>
      <c r="S1082" s="115"/>
      <c r="T1082" s="115"/>
      <c r="U1082" s="115"/>
      <c r="V1082" s="115"/>
    </row>
    <row r="1083" spans="10:22">
      <c r="J1083" s="6"/>
      <c r="P1083"/>
      <c r="S1083" s="115"/>
      <c r="T1083" s="115"/>
      <c r="U1083" s="115"/>
      <c r="V1083" s="115"/>
    </row>
    <row r="1084" spans="10:22">
      <c r="J1084" s="6"/>
      <c r="P1084"/>
      <c r="S1084" s="115"/>
      <c r="T1084" s="115"/>
      <c r="U1084" s="115"/>
      <c r="V1084" s="115"/>
    </row>
    <row r="1085" spans="10:22">
      <c r="J1085" s="6"/>
      <c r="P1085"/>
      <c r="S1085" s="115"/>
      <c r="T1085" s="115"/>
      <c r="U1085" s="115"/>
      <c r="V1085" s="115"/>
    </row>
    <row r="1086" spans="10:22">
      <c r="J1086" s="6"/>
      <c r="P1086"/>
      <c r="S1086" s="115"/>
      <c r="T1086" s="115"/>
      <c r="U1086" s="115"/>
      <c r="V1086" s="115"/>
    </row>
    <row r="1087" spans="10:22">
      <c r="J1087" s="6"/>
      <c r="P1087"/>
      <c r="S1087" s="115"/>
      <c r="T1087" s="115"/>
      <c r="U1087" s="115"/>
      <c r="V1087" s="115"/>
    </row>
    <row r="1088" spans="10:22">
      <c r="J1088" s="6"/>
      <c r="P1088"/>
      <c r="S1088" s="115"/>
      <c r="T1088" s="115"/>
      <c r="U1088" s="115"/>
      <c r="V1088" s="115"/>
    </row>
    <row r="1089" spans="10:22">
      <c r="J1089" s="6"/>
      <c r="P1089"/>
      <c r="S1089" s="115"/>
      <c r="T1089" s="115"/>
      <c r="U1089" s="115"/>
      <c r="V1089" s="115"/>
    </row>
    <row r="1090" spans="10:22">
      <c r="J1090" s="6"/>
      <c r="P1090"/>
      <c r="S1090" s="115"/>
      <c r="T1090" s="115"/>
      <c r="U1090" s="115"/>
      <c r="V1090" s="115"/>
    </row>
    <row r="1091" spans="10:22">
      <c r="J1091" s="6"/>
      <c r="P1091"/>
      <c r="S1091" s="115"/>
      <c r="T1091" s="115"/>
      <c r="U1091" s="115"/>
      <c r="V1091" s="115"/>
    </row>
    <row r="1092" spans="10:22">
      <c r="J1092" s="6"/>
      <c r="P1092"/>
      <c r="S1092" s="115"/>
      <c r="T1092" s="115"/>
      <c r="U1092" s="115"/>
      <c r="V1092" s="115"/>
    </row>
    <row r="1093" spans="10:22">
      <c r="J1093" s="6"/>
      <c r="P1093"/>
      <c r="S1093" s="115"/>
      <c r="T1093" s="115"/>
      <c r="U1093" s="115"/>
      <c r="V1093" s="115"/>
    </row>
    <row r="1094" spans="10:22">
      <c r="J1094" s="6"/>
      <c r="P1094"/>
      <c r="S1094" s="115"/>
      <c r="T1094" s="115"/>
      <c r="U1094" s="115"/>
      <c r="V1094" s="115"/>
    </row>
    <row r="1095" spans="10:22">
      <c r="J1095" s="6"/>
      <c r="P1095"/>
      <c r="S1095" s="115"/>
      <c r="T1095" s="115"/>
      <c r="U1095" s="115"/>
      <c r="V1095" s="115"/>
    </row>
    <row r="1096" spans="10:22">
      <c r="J1096" s="6"/>
      <c r="P1096"/>
      <c r="S1096" s="115"/>
      <c r="T1096" s="115"/>
      <c r="U1096" s="115"/>
      <c r="V1096" s="115"/>
    </row>
    <row r="1097" spans="10:22">
      <c r="J1097" s="6"/>
      <c r="P1097"/>
      <c r="S1097" s="115"/>
      <c r="T1097" s="115"/>
      <c r="U1097" s="115"/>
      <c r="V1097" s="115"/>
    </row>
    <row r="1098" spans="10:22">
      <c r="J1098" s="6"/>
      <c r="P1098"/>
      <c r="S1098" s="115"/>
      <c r="T1098" s="115"/>
      <c r="U1098" s="115"/>
      <c r="V1098" s="115"/>
    </row>
    <row r="1099" spans="10:22">
      <c r="J1099" s="6"/>
      <c r="P1099"/>
      <c r="S1099" s="115"/>
      <c r="T1099" s="115"/>
      <c r="U1099" s="115"/>
      <c r="V1099" s="115"/>
    </row>
    <row r="1100" spans="10:22">
      <c r="J1100" s="6"/>
      <c r="P1100"/>
      <c r="S1100" s="115"/>
      <c r="T1100" s="115"/>
      <c r="U1100" s="115"/>
      <c r="V1100" s="115"/>
    </row>
    <row r="1101" spans="10:22">
      <c r="J1101" s="6"/>
      <c r="P1101"/>
      <c r="S1101" s="115"/>
      <c r="T1101" s="115"/>
      <c r="U1101" s="115"/>
      <c r="V1101" s="115"/>
    </row>
    <row r="1102" spans="10:22">
      <c r="J1102" s="6"/>
      <c r="P1102"/>
      <c r="S1102" s="115"/>
      <c r="T1102" s="115"/>
      <c r="U1102" s="115"/>
      <c r="V1102" s="115"/>
    </row>
    <row r="1103" spans="10:22">
      <c r="J1103" s="6"/>
      <c r="P1103"/>
      <c r="S1103" s="115"/>
      <c r="T1103" s="115"/>
      <c r="U1103" s="115"/>
      <c r="V1103" s="115"/>
    </row>
    <row r="1104" spans="10:22">
      <c r="J1104" s="6"/>
      <c r="P1104"/>
      <c r="S1104" s="115"/>
      <c r="T1104" s="115"/>
      <c r="U1104" s="115"/>
      <c r="V1104" s="115"/>
    </row>
    <row r="1105" spans="10:22">
      <c r="J1105" s="6"/>
      <c r="P1105"/>
      <c r="S1105" s="115"/>
      <c r="T1105" s="115"/>
      <c r="U1105" s="115"/>
      <c r="V1105" s="115"/>
    </row>
    <row r="1106" spans="10:22">
      <c r="J1106" s="6"/>
      <c r="P1106"/>
      <c r="S1106" s="115"/>
      <c r="T1106" s="115"/>
      <c r="U1106" s="115"/>
      <c r="V1106" s="115"/>
    </row>
    <row r="1107" spans="10:22">
      <c r="J1107" s="6"/>
      <c r="P1107"/>
      <c r="S1107" s="115"/>
      <c r="T1107" s="115"/>
      <c r="U1107" s="115"/>
      <c r="V1107" s="115"/>
    </row>
    <row r="1108" spans="10:22">
      <c r="J1108" s="6"/>
      <c r="P1108"/>
      <c r="S1108" s="115"/>
      <c r="T1108" s="115"/>
      <c r="U1108" s="115"/>
      <c r="V1108" s="115"/>
    </row>
    <row r="1109" spans="10:22">
      <c r="J1109" s="6"/>
      <c r="P1109"/>
      <c r="S1109" s="115"/>
      <c r="T1109" s="115"/>
      <c r="U1109" s="115"/>
      <c r="V1109" s="115"/>
    </row>
    <row r="1110" spans="10:22">
      <c r="J1110" s="6"/>
      <c r="P1110"/>
      <c r="S1110" s="115"/>
      <c r="T1110" s="115"/>
      <c r="U1110" s="115"/>
      <c r="V1110" s="115"/>
    </row>
    <row r="1111" spans="10:22">
      <c r="J1111" s="6"/>
      <c r="P1111"/>
      <c r="S1111" s="115"/>
      <c r="T1111" s="115"/>
      <c r="U1111" s="115"/>
      <c r="V1111" s="115"/>
    </row>
    <row r="1112" spans="10:22">
      <c r="J1112" s="6"/>
      <c r="P1112"/>
      <c r="S1112" s="115"/>
      <c r="T1112" s="115"/>
      <c r="U1112" s="115"/>
      <c r="V1112" s="115"/>
    </row>
    <row r="1113" spans="10:22">
      <c r="J1113" s="6"/>
      <c r="P1113"/>
      <c r="S1113" s="115"/>
      <c r="T1113" s="115"/>
      <c r="U1113" s="115"/>
      <c r="V1113" s="115"/>
    </row>
    <row r="1114" spans="10:22">
      <c r="J1114" s="6"/>
      <c r="P1114"/>
      <c r="S1114" s="115"/>
      <c r="T1114" s="115"/>
      <c r="U1114" s="115"/>
      <c r="V1114" s="115"/>
    </row>
    <row r="1115" spans="10:22">
      <c r="J1115" s="6"/>
      <c r="P1115"/>
      <c r="S1115" s="115"/>
      <c r="T1115" s="115"/>
      <c r="U1115" s="115"/>
      <c r="V1115" s="115"/>
    </row>
    <row r="1116" spans="10:22">
      <c r="J1116" s="6"/>
      <c r="P1116"/>
      <c r="S1116" s="115"/>
      <c r="T1116" s="115"/>
      <c r="U1116" s="115"/>
      <c r="V1116" s="115"/>
    </row>
    <row r="1117" spans="10:22">
      <c r="J1117" s="6"/>
      <c r="P1117"/>
      <c r="S1117" s="115"/>
      <c r="T1117" s="115"/>
      <c r="U1117" s="115"/>
      <c r="V1117" s="115"/>
    </row>
    <row r="1118" spans="10:22">
      <c r="J1118" s="6"/>
      <c r="P1118"/>
      <c r="S1118" s="115"/>
      <c r="T1118" s="115"/>
      <c r="U1118" s="115"/>
      <c r="V1118" s="115"/>
    </row>
    <row r="1119" spans="10:22">
      <c r="J1119" s="6"/>
      <c r="P1119"/>
      <c r="S1119" s="115"/>
      <c r="T1119" s="115"/>
      <c r="U1119" s="115"/>
      <c r="V1119" s="115"/>
    </row>
    <row r="1120" spans="10:22">
      <c r="J1120" s="6"/>
      <c r="P1120"/>
      <c r="S1120" s="115"/>
      <c r="T1120" s="115"/>
      <c r="U1120" s="115"/>
      <c r="V1120" s="115"/>
    </row>
    <row r="1121" spans="10:22">
      <c r="J1121" s="6"/>
      <c r="P1121"/>
      <c r="S1121" s="115"/>
      <c r="T1121" s="115"/>
      <c r="U1121" s="115"/>
      <c r="V1121" s="115"/>
    </row>
    <row r="1122" spans="10:22">
      <c r="J1122" s="6"/>
      <c r="P1122"/>
      <c r="S1122" s="115"/>
      <c r="T1122" s="115"/>
      <c r="U1122" s="115"/>
      <c r="V1122" s="115"/>
    </row>
    <row r="1123" spans="10:22">
      <c r="J1123" s="6"/>
      <c r="P1123"/>
      <c r="S1123" s="115"/>
      <c r="T1123" s="115"/>
      <c r="U1123" s="115"/>
      <c r="V1123" s="115"/>
    </row>
    <row r="1124" spans="10:22">
      <c r="J1124" s="6"/>
      <c r="P1124"/>
      <c r="S1124" s="115"/>
      <c r="T1124" s="115"/>
      <c r="U1124" s="115"/>
      <c r="V1124" s="115"/>
    </row>
    <row r="1125" spans="10:22">
      <c r="J1125" s="6"/>
      <c r="P1125"/>
      <c r="S1125" s="115"/>
      <c r="T1125" s="115"/>
      <c r="U1125" s="115"/>
      <c r="V1125" s="115"/>
    </row>
    <row r="1126" spans="10:22">
      <c r="J1126" s="6"/>
      <c r="P1126"/>
      <c r="S1126" s="115"/>
      <c r="T1126" s="115"/>
      <c r="U1126" s="115"/>
      <c r="V1126" s="115"/>
    </row>
    <row r="1127" spans="10:22">
      <c r="J1127" s="6"/>
      <c r="P1127"/>
      <c r="S1127" s="115"/>
      <c r="T1127" s="115"/>
      <c r="U1127" s="115"/>
      <c r="V1127" s="115"/>
    </row>
    <row r="1128" spans="10:22">
      <c r="J1128" s="6"/>
      <c r="P1128"/>
      <c r="S1128" s="115"/>
      <c r="T1128" s="115"/>
      <c r="U1128" s="115"/>
      <c r="V1128" s="115"/>
    </row>
    <row r="1129" spans="10:22">
      <c r="J1129" s="6"/>
      <c r="P1129"/>
      <c r="S1129" s="115"/>
      <c r="T1129" s="115"/>
      <c r="U1129" s="115"/>
      <c r="V1129" s="115"/>
    </row>
    <row r="1130" spans="10:22">
      <c r="J1130" s="6"/>
      <c r="P1130"/>
      <c r="S1130" s="115"/>
      <c r="T1130" s="115"/>
      <c r="U1130" s="115"/>
      <c r="V1130" s="115"/>
    </row>
    <row r="1131" spans="10:22">
      <c r="J1131" s="6"/>
      <c r="P1131"/>
      <c r="S1131" s="115"/>
      <c r="T1131" s="115"/>
      <c r="U1131" s="115"/>
      <c r="V1131" s="115"/>
    </row>
    <row r="1132" spans="10:22">
      <c r="J1132" s="6"/>
      <c r="P1132"/>
      <c r="S1132" s="115"/>
      <c r="T1132" s="115"/>
      <c r="U1132" s="115"/>
      <c r="V1132" s="115"/>
    </row>
    <row r="1133" spans="10:22">
      <c r="J1133" s="6"/>
      <c r="P1133"/>
      <c r="S1133" s="115"/>
      <c r="T1133" s="115"/>
      <c r="U1133" s="115"/>
      <c r="V1133" s="115"/>
    </row>
    <row r="1134" spans="10:22">
      <c r="J1134" s="6"/>
      <c r="P1134"/>
      <c r="S1134" s="115"/>
      <c r="T1134" s="115"/>
      <c r="U1134" s="115"/>
      <c r="V1134" s="115"/>
    </row>
    <row r="1135" spans="10:22">
      <c r="J1135" s="6"/>
      <c r="P1135"/>
      <c r="S1135" s="115"/>
      <c r="T1135" s="115"/>
      <c r="U1135" s="115"/>
      <c r="V1135" s="115"/>
    </row>
    <row r="1136" spans="10:22">
      <c r="J1136" s="6"/>
      <c r="P1136"/>
      <c r="S1136" s="115"/>
      <c r="T1136" s="115"/>
      <c r="U1136" s="115"/>
      <c r="V1136" s="115"/>
    </row>
    <row r="1137" spans="10:22">
      <c r="J1137" s="6"/>
      <c r="P1137"/>
      <c r="S1137" s="115"/>
      <c r="T1137" s="115"/>
      <c r="U1137" s="115"/>
      <c r="V1137" s="115"/>
    </row>
    <row r="1138" spans="10:22">
      <c r="J1138" s="6"/>
      <c r="P1138"/>
      <c r="S1138" s="115"/>
      <c r="T1138" s="115"/>
      <c r="U1138" s="115"/>
      <c r="V1138" s="115"/>
    </row>
    <row r="1139" spans="10:22">
      <c r="J1139" s="6"/>
      <c r="P1139"/>
      <c r="S1139" s="115"/>
      <c r="T1139" s="115"/>
      <c r="U1139" s="115"/>
      <c r="V1139" s="115"/>
    </row>
    <row r="1140" spans="10:22">
      <c r="J1140" s="6"/>
      <c r="P1140"/>
      <c r="S1140" s="115"/>
      <c r="T1140" s="115"/>
      <c r="U1140" s="115"/>
      <c r="V1140" s="115"/>
    </row>
    <row r="1141" spans="10:22">
      <c r="J1141" s="6"/>
      <c r="P1141"/>
      <c r="S1141" s="115"/>
      <c r="T1141" s="115"/>
      <c r="U1141" s="115"/>
      <c r="V1141" s="115"/>
    </row>
    <row r="1142" spans="10:22">
      <c r="J1142" s="6"/>
      <c r="P1142"/>
      <c r="S1142" s="115"/>
      <c r="T1142" s="115"/>
      <c r="U1142" s="115"/>
      <c r="V1142" s="115"/>
    </row>
    <row r="1143" spans="10:22">
      <c r="J1143" s="6"/>
      <c r="P1143"/>
      <c r="S1143" s="115"/>
      <c r="T1143" s="115"/>
      <c r="U1143" s="115"/>
      <c r="V1143" s="115"/>
    </row>
    <row r="1144" spans="10:22">
      <c r="J1144" s="6"/>
      <c r="P1144"/>
      <c r="S1144" s="115"/>
      <c r="T1144" s="115"/>
      <c r="U1144" s="115"/>
      <c r="V1144" s="115"/>
    </row>
    <row r="1145" spans="10:22">
      <c r="J1145" s="6"/>
      <c r="P1145"/>
      <c r="S1145" s="115"/>
      <c r="T1145" s="115"/>
      <c r="U1145" s="115"/>
      <c r="V1145" s="115"/>
    </row>
    <row r="1146" spans="10:22">
      <c r="J1146" s="6"/>
      <c r="P1146"/>
      <c r="S1146" s="115"/>
      <c r="T1146" s="115"/>
      <c r="U1146" s="115"/>
      <c r="V1146" s="115"/>
    </row>
    <row r="1147" spans="10:22">
      <c r="J1147" s="6"/>
      <c r="P1147"/>
      <c r="S1147" s="115"/>
      <c r="T1147" s="115"/>
      <c r="U1147" s="115"/>
      <c r="V1147" s="115"/>
    </row>
    <row r="1148" spans="10:22">
      <c r="J1148" s="6"/>
      <c r="P1148"/>
      <c r="S1148" s="115"/>
      <c r="T1148" s="115"/>
      <c r="U1148" s="115"/>
      <c r="V1148" s="115"/>
    </row>
    <row r="1149" spans="10:22">
      <c r="J1149" s="6"/>
      <c r="P1149"/>
      <c r="S1149" s="115"/>
      <c r="T1149" s="115"/>
      <c r="U1149" s="115"/>
      <c r="V1149" s="115"/>
    </row>
    <row r="1150" spans="10:22">
      <c r="J1150" s="6"/>
      <c r="P1150"/>
      <c r="S1150" s="115"/>
      <c r="T1150" s="115"/>
      <c r="U1150" s="115"/>
      <c r="V1150" s="115"/>
    </row>
    <row r="1151" spans="10:22">
      <c r="J1151" s="6"/>
      <c r="P1151"/>
      <c r="S1151" s="115"/>
      <c r="T1151" s="115"/>
      <c r="U1151" s="115"/>
      <c r="V1151" s="115"/>
    </row>
    <row r="1152" spans="10:22">
      <c r="J1152" s="6"/>
      <c r="P1152"/>
      <c r="S1152" s="115"/>
      <c r="T1152" s="115"/>
      <c r="U1152" s="115"/>
      <c r="V1152" s="115"/>
    </row>
    <row r="1153" spans="10:22">
      <c r="J1153" s="6"/>
      <c r="P1153"/>
      <c r="S1153" s="115"/>
      <c r="T1153" s="115"/>
      <c r="U1153" s="115"/>
      <c r="V1153" s="115"/>
    </row>
    <row r="1154" spans="10:22">
      <c r="J1154" s="6"/>
      <c r="P1154"/>
      <c r="S1154" s="115"/>
      <c r="T1154" s="115"/>
      <c r="U1154" s="115"/>
      <c r="V1154" s="115"/>
    </row>
    <row r="1155" spans="10:22">
      <c r="J1155" s="6"/>
      <c r="P1155"/>
      <c r="S1155" s="115"/>
      <c r="T1155" s="115"/>
      <c r="U1155" s="115"/>
      <c r="V1155" s="115"/>
    </row>
    <row r="1156" spans="10:22">
      <c r="J1156" s="6"/>
      <c r="P1156"/>
      <c r="S1156" s="115"/>
      <c r="T1156" s="115"/>
      <c r="U1156" s="115"/>
      <c r="V1156" s="115"/>
    </row>
    <row r="1157" spans="10:22">
      <c r="J1157" s="6"/>
      <c r="P1157"/>
      <c r="S1157" s="115"/>
      <c r="T1157" s="115"/>
      <c r="U1157" s="115"/>
      <c r="V1157" s="115"/>
    </row>
    <row r="1158" spans="10:22">
      <c r="J1158" s="6"/>
      <c r="P1158"/>
      <c r="S1158" s="115"/>
      <c r="T1158" s="115"/>
      <c r="U1158" s="115"/>
      <c r="V1158" s="115"/>
    </row>
    <row r="1159" spans="10:22">
      <c r="J1159" s="6"/>
      <c r="P1159"/>
      <c r="S1159" s="115"/>
      <c r="T1159" s="115"/>
      <c r="U1159" s="115"/>
      <c r="V1159" s="115"/>
    </row>
    <row r="1160" spans="10:22">
      <c r="J1160" s="6"/>
      <c r="P1160"/>
      <c r="S1160" s="115"/>
      <c r="T1160" s="115"/>
      <c r="U1160" s="115"/>
      <c r="V1160" s="115"/>
    </row>
    <row r="1161" spans="10:22">
      <c r="J1161" s="6"/>
      <c r="P1161"/>
      <c r="S1161" s="115"/>
      <c r="T1161" s="115"/>
      <c r="U1161" s="115"/>
      <c r="V1161" s="115"/>
    </row>
    <row r="1162" spans="10:22">
      <c r="J1162" s="6"/>
      <c r="P1162"/>
      <c r="S1162" s="115"/>
      <c r="T1162" s="115"/>
      <c r="U1162" s="115"/>
      <c r="V1162" s="115"/>
    </row>
    <row r="1163" spans="10:22">
      <c r="J1163" s="6"/>
      <c r="P1163"/>
      <c r="S1163" s="115"/>
      <c r="T1163" s="115"/>
      <c r="U1163" s="115"/>
      <c r="V1163" s="115"/>
    </row>
    <row r="1164" spans="10:22">
      <c r="J1164" s="6"/>
      <c r="P1164"/>
      <c r="S1164" s="115"/>
      <c r="T1164" s="115"/>
      <c r="U1164" s="115"/>
      <c r="V1164" s="115"/>
    </row>
    <row r="1165" spans="10:22">
      <c r="J1165" s="6"/>
      <c r="P1165"/>
      <c r="S1165" s="115"/>
      <c r="T1165" s="115"/>
      <c r="U1165" s="115"/>
      <c r="V1165" s="115"/>
    </row>
    <row r="1166" spans="10:22">
      <c r="J1166" s="6"/>
      <c r="P1166"/>
      <c r="S1166" s="115"/>
      <c r="T1166" s="115"/>
      <c r="U1166" s="115"/>
      <c r="V1166" s="115"/>
    </row>
    <row r="1167" spans="10:22">
      <c r="J1167" s="6"/>
      <c r="P1167"/>
      <c r="S1167" s="115"/>
      <c r="T1167" s="115"/>
      <c r="U1167" s="115"/>
      <c r="V1167" s="115"/>
    </row>
    <row r="1168" spans="10:22">
      <c r="J1168" s="6"/>
      <c r="P1168"/>
      <c r="S1168" s="115"/>
      <c r="T1168" s="115"/>
      <c r="U1168" s="115"/>
      <c r="V1168" s="115"/>
    </row>
    <row r="1169" spans="10:22">
      <c r="J1169" s="6"/>
      <c r="P1169"/>
      <c r="S1169" s="115"/>
      <c r="T1169" s="115"/>
      <c r="U1169" s="115"/>
      <c r="V1169" s="115"/>
    </row>
    <row r="1170" spans="10:22">
      <c r="J1170" s="6"/>
      <c r="P1170"/>
      <c r="S1170" s="115"/>
      <c r="T1170" s="115"/>
      <c r="U1170" s="115"/>
      <c r="V1170" s="115"/>
    </row>
    <row r="1171" spans="10:22">
      <c r="J1171" s="6"/>
      <c r="P1171"/>
      <c r="S1171" s="115"/>
      <c r="T1171" s="115"/>
      <c r="U1171" s="115"/>
      <c r="V1171" s="115"/>
    </row>
    <row r="1172" spans="10:22">
      <c r="J1172" s="6"/>
      <c r="P1172"/>
      <c r="S1172" s="115"/>
      <c r="T1172" s="115"/>
      <c r="U1172" s="115"/>
      <c r="V1172" s="115"/>
    </row>
    <row r="1173" spans="10:22">
      <c r="J1173" s="6"/>
      <c r="P1173"/>
      <c r="S1173" s="115"/>
      <c r="T1173" s="115"/>
      <c r="U1173" s="115"/>
      <c r="V1173" s="115"/>
    </row>
    <row r="1174" spans="10:22">
      <c r="J1174" s="6"/>
      <c r="P1174"/>
      <c r="S1174" s="115"/>
      <c r="T1174" s="115"/>
      <c r="U1174" s="115"/>
      <c r="V1174" s="115"/>
    </row>
    <row r="1175" spans="10:22">
      <c r="J1175" s="6"/>
      <c r="P1175"/>
      <c r="S1175" s="115"/>
      <c r="T1175" s="115"/>
      <c r="U1175" s="115"/>
      <c r="V1175" s="115"/>
    </row>
    <row r="1176" spans="10:22">
      <c r="J1176" s="6"/>
      <c r="P1176"/>
    </row>
    <row r="1177" spans="10:22">
      <c r="J1177" s="6"/>
      <c r="P1177"/>
    </row>
    <row r="1178" spans="10:22">
      <c r="J1178" s="6"/>
      <c r="P1178"/>
    </row>
    <row r="1179" spans="10:22">
      <c r="J1179" s="6"/>
      <c r="P1179"/>
    </row>
    <row r="1180" spans="10:22">
      <c r="J1180" s="6"/>
      <c r="P1180"/>
    </row>
    <row r="1181" spans="10:22">
      <c r="J1181" s="6"/>
      <c r="P1181"/>
    </row>
    <row r="1182" spans="10:22">
      <c r="J1182" s="6"/>
      <c r="P1182"/>
    </row>
    <row r="1183" spans="10:22">
      <c r="J1183" s="6"/>
      <c r="P1183"/>
    </row>
    <row r="1184" spans="10:22">
      <c r="J1184" s="6"/>
      <c r="P1184"/>
    </row>
    <row r="1185" spans="10:16">
      <c r="J1185" s="6"/>
      <c r="P1185"/>
    </row>
    <row r="1186" spans="10:16">
      <c r="J1186" s="6"/>
      <c r="P1186"/>
    </row>
    <row r="1187" spans="10:16">
      <c r="J1187" s="6"/>
      <c r="P1187"/>
    </row>
    <row r="1188" spans="10:16">
      <c r="J1188" s="6"/>
      <c r="P1188"/>
    </row>
    <row r="1189" spans="10:16">
      <c r="J1189" s="6"/>
      <c r="P1189"/>
    </row>
    <row r="1190" spans="10:16">
      <c r="J1190" s="6"/>
      <c r="P1190"/>
    </row>
    <row r="1191" spans="10:16">
      <c r="J1191" s="6"/>
      <c r="P1191"/>
    </row>
    <row r="1192" spans="10:16">
      <c r="J1192" s="6"/>
      <c r="P1192"/>
    </row>
    <row r="1193" spans="10:16">
      <c r="J1193" s="6"/>
      <c r="P1193"/>
    </row>
    <row r="1194" spans="10:16">
      <c r="J1194" s="6"/>
      <c r="P1194"/>
    </row>
    <row r="1195" spans="10:16">
      <c r="J1195" s="6"/>
      <c r="P1195"/>
    </row>
    <row r="1196" spans="10:16">
      <c r="J1196" s="6"/>
      <c r="P1196"/>
    </row>
    <row r="1197" spans="10:16">
      <c r="J1197" s="6"/>
      <c r="P1197"/>
    </row>
    <row r="1198" spans="10:16">
      <c r="J1198" s="6"/>
      <c r="P1198"/>
    </row>
    <row r="1199" spans="10:16">
      <c r="J1199" s="6"/>
      <c r="P1199"/>
    </row>
    <row r="1200" spans="10:16">
      <c r="J1200" s="6"/>
      <c r="P1200"/>
    </row>
    <row r="1201" spans="10:16">
      <c r="J1201" s="6"/>
      <c r="P1201"/>
    </row>
    <row r="1202" spans="10:16">
      <c r="J1202" s="6"/>
      <c r="P1202"/>
    </row>
    <row r="1203" spans="10:16">
      <c r="J1203" s="6"/>
      <c r="P1203"/>
    </row>
    <row r="1204" spans="10:16">
      <c r="J1204" s="6"/>
      <c r="P1204"/>
    </row>
    <row r="1205" spans="10:16">
      <c r="J1205" s="6"/>
      <c r="P1205"/>
    </row>
    <row r="1206" spans="10:16">
      <c r="J1206" s="6"/>
      <c r="P1206"/>
    </row>
    <row r="1207" spans="10:16">
      <c r="J1207" s="6"/>
      <c r="P1207"/>
    </row>
    <row r="1208" spans="10:16">
      <c r="J1208" s="6"/>
      <c r="P1208"/>
    </row>
    <row r="1209" spans="10:16">
      <c r="J1209" s="6"/>
      <c r="P1209"/>
    </row>
    <row r="1210" spans="10:16">
      <c r="J1210" s="6"/>
      <c r="P1210"/>
    </row>
    <row r="1211" spans="10:16">
      <c r="J1211" s="6"/>
      <c r="P1211"/>
    </row>
    <row r="1212" spans="10:16">
      <c r="J1212" s="6"/>
      <c r="P1212"/>
    </row>
    <row r="1213" spans="10:16">
      <c r="J1213" s="6"/>
      <c r="P1213"/>
    </row>
    <row r="1214" spans="10:16">
      <c r="J1214" s="6"/>
      <c r="P1214"/>
    </row>
    <row r="1215" spans="10:16">
      <c r="J1215" s="6"/>
      <c r="P1215"/>
    </row>
    <row r="1216" spans="10:16">
      <c r="J1216" s="6"/>
      <c r="P1216"/>
    </row>
    <row r="1217" spans="10:16">
      <c r="J1217" s="6"/>
      <c r="P1217"/>
    </row>
    <row r="1218" spans="10:16">
      <c r="J1218" s="6"/>
      <c r="P1218"/>
    </row>
    <row r="1219" spans="10:16">
      <c r="J1219" s="6"/>
      <c r="P1219"/>
    </row>
    <row r="1220" spans="10:16">
      <c r="J1220" s="6"/>
      <c r="P1220"/>
    </row>
    <row r="1221" spans="10:16">
      <c r="J1221" s="6"/>
      <c r="P1221"/>
    </row>
    <row r="1222" spans="10:16">
      <c r="J1222" s="6"/>
      <c r="P1222"/>
    </row>
    <row r="1223" spans="10:16">
      <c r="J1223" s="6"/>
      <c r="P1223"/>
    </row>
    <row r="1224" spans="10:16">
      <c r="J1224" s="6"/>
      <c r="P1224"/>
    </row>
    <row r="1225" spans="10:16">
      <c r="J1225" s="6"/>
      <c r="P1225"/>
    </row>
    <row r="1226" spans="10:16">
      <c r="J1226" s="6"/>
      <c r="P1226"/>
    </row>
    <row r="1227" spans="10:16">
      <c r="J1227" s="6"/>
      <c r="P1227"/>
    </row>
    <row r="1228" spans="10:16">
      <c r="J1228" s="6"/>
      <c r="P1228"/>
    </row>
    <row r="1229" spans="10:16">
      <c r="J1229" s="6"/>
      <c r="P1229"/>
    </row>
    <row r="1230" spans="10:16">
      <c r="J1230" s="6"/>
      <c r="P1230"/>
    </row>
    <row r="1231" spans="10:16">
      <c r="J1231" s="6"/>
      <c r="P1231"/>
    </row>
    <row r="1232" spans="10:16">
      <c r="K1232" s="6"/>
    </row>
    <row r="1233" spans="11:11">
      <c r="K1233" s="6"/>
    </row>
    <row r="1234" spans="11:11">
      <c r="K1234" s="6"/>
    </row>
    <row r="1235" spans="11:11">
      <c r="K1235" s="6"/>
    </row>
    <row r="1236" spans="11:11">
      <c r="K1236" s="6"/>
    </row>
    <row r="1237" spans="11:11">
      <c r="K1237" s="6"/>
    </row>
    <row r="1238" spans="11:11">
      <c r="K1238" s="6"/>
    </row>
    <row r="1239" spans="11:11">
      <c r="K1239" s="6"/>
    </row>
  </sheetData>
  <phoneticPr fontId="52" type="noConversion"/>
  <pageMargins left="0" right="0" top="0" bottom="0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65"/>
  <sheetViews>
    <sheetView view="pageBreakPreview" topLeftCell="A75" zoomScale="60" workbookViewId="0">
      <selection activeCell="B164" sqref="B164"/>
    </sheetView>
  </sheetViews>
  <sheetFormatPr defaultRowHeight="15"/>
  <cols>
    <col min="1" max="1" width="7" customWidth="1"/>
    <col min="2" max="2" width="29.140625" style="84" customWidth="1"/>
    <col min="3" max="3" width="10.85546875" customWidth="1"/>
    <col min="4" max="4" width="4.5703125" customWidth="1"/>
    <col min="5" max="5" width="10" customWidth="1"/>
    <col min="6" max="6" width="26.42578125" customWidth="1"/>
    <col min="7" max="7" width="9.85546875" customWidth="1"/>
    <col min="8" max="8" width="2.140625" customWidth="1"/>
    <col min="9" max="9" width="9.28515625" customWidth="1"/>
    <col min="10" max="10" width="29.42578125" customWidth="1"/>
    <col min="11" max="11" width="10.42578125" customWidth="1"/>
    <col min="12" max="12" width="4.42578125" customWidth="1"/>
    <col min="13" max="13" width="9.7109375" customWidth="1"/>
    <col min="14" max="14" width="25.28515625" customWidth="1"/>
    <col min="15" max="15" width="10" customWidth="1"/>
    <col min="16" max="16" width="6" customWidth="1"/>
    <col min="17" max="17" width="6.85546875" customWidth="1"/>
    <col min="18" max="18" width="13.5703125" customWidth="1"/>
    <col min="19" max="19" width="7.85546875" customWidth="1"/>
    <col min="20" max="20" width="9.5703125" customWidth="1"/>
    <col min="21" max="21" width="7.28515625" customWidth="1"/>
    <col min="22" max="22" width="11" customWidth="1"/>
    <col min="23" max="23" width="7.42578125" customWidth="1"/>
    <col min="24" max="24" width="8.5703125" customWidth="1"/>
    <col min="25" max="25" width="6.85546875" customWidth="1"/>
    <col min="26" max="26" width="8.28515625" customWidth="1"/>
    <col min="27" max="27" width="6.140625" customWidth="1"/>
    <col min="28" max="28" width="8" customWidth="1"/>
    <col min="29" max="29" width="6.28515625" customWidth="1"/>
    <col min="31" max="31" width="8.7109375" customWidth="1"/>
  </cols>
  <sheetData>
    <row r="1" spans="1:88" s="69" customFormat="1" ht="14.25" customHeight="1">
      <c r="A1" s="3112" t="s">
        <v>255</v>
      </c>
      <c r="B1" s="3113"/>
      <c r="F1" s="86"/>
      <c r="G1" s="86"/>
      <c r="H1" s="3114"/>
      <c r="L1" s="55"/>
      <c r="M1" s="55"/>
      <c r="N1" s="7"/>
      <c r="O1" s="7"/>
      <c r="P1" s="113"/>
      <c r="Q1" s="113"/>
      <c r="R1" s="110"/>
      <c r="S1" s="110"/>
      <c r="T1" s="110"/>
      <c r="U1" s="110"/>
      <c r="V1" s="113"/>
      <c r="W1" s="206"/>
      <c r="X1" s="298"/>
      <c r="Y1" s="206"/>
      <c r="Z1" s="298"/>
      <c r="AA1" s="113"/>
      <c r="AB1" s="113"/>
      <c r="AC1" s="113"/>
      <c r="AD1" s="1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88">
      <c r="D2" s="430" t="s">
        <v>144</v>
      </c>
      <c r="E2" s="87"/>
      <c r="F2" s="1689" t="s">
        <v>564</v>
      </c>
      <c r="H2" s="581"/>
      <c r="L2" s="11"/>
      <c r="M2" s="580"/>
      <c r="N2" s="11"/>
      <c r="O2" s="11"/>
      <c r="P2" s="115"/>
      <c r="Q2" s="219"/>
      <c r="R2" s="115"/>
      <c r="S2" s="115"/>
      <c r="T2" s="107"/>
      <c r="U2" s="115"/>
      <c r="V2" s="110"/>
      <c r="W2" s="122"/>
      <c r="X2" s="151"/>
      <c r="Y2" s="415"/>
      <c r="Z2" s="416"/>
      <c r="AA2" s="115"/>
      <c r="AB2" s="115"/>
      <c r="AC2" s="115"/>
      <c r="AD2" s="115"/>
      <c r="AE2" s="11"/>
      <c r="AF2" s="11"/>
      <c r="AG2" s="115"/>
      <c r="AH2" s="11"/>
      <c r="AI2" s="11"/>
      <c r="AJ2" s="11"/>
      <c r="AK2" s="115"/>
      <c r="AL2" s="115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88" ht="13.5" customHeight="1" thickBot="1">
      <c r="A3" s="432"/>
      <c r="B3" s="320" t="s">
        <v>142</v>
      </c>
      <c r="E3" s="2" t="s">
        <v>236</v>
      </c>
      <c r="F3" s="2"/>
      <c r="G3" s="87"/>
      <c r="H3" s="582"/>
      <c r="L3" s="11"/>
      <c r="M3" s="3"/>
      <c r="N3" s="3"/>
      <c r="O3" s="580"/>
      <c r="P3" s="135"/>
      <c r="Q3" s="115"/>
      <c r="R3" s="135"/>
      <c r="S3" s="115"/>
      <c r="T3" s="113"/>
      <c r="U3" s="115"/>
      <c r="V3" s="110"/>
      <c r="W3" s="114"/>
      <c r="X3" s="141"/>
      <c r="Y3" s="187"/>
      <c r="Z3" s="416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</row>
    <row r="4" spans="1:88" ht="13.5" customHeight="1">
      <c r="A4" s="34" t="s">
        <v>2</v>
      </c>
      <c r="B4" s="89" t="s">
        <v>3</v>
      </c>
      <c r="C4" s="262" t="s">
        <v>4</v>
      </c>
      <c r="D4" s="294"/>
      <c r="E4" s="34" t="s">
        <v>2</v>
      </c>
      <c r="F4" s="89" t="s">
        <v>3</v>
      </c>
      <c r="G4" s="262" t="s">
        <v>4</v>
      </c>
      <c r="H4" s="569"/>
      <c r="L4" s="11"/>
      <c r="M4" s="41"/>
      <c r="N4" s="7"/>
      <c r="O4" s="14"/>
      <c r="P4" s="135"/>
      <c r="Q4" s="94"/>
      <c r="R4" s="22"/>
      <c r="S4" s="23"/>
      <c r="T4" s="113"/>
      <c r="U4" s="115"/>
      <c r="V4" s="110"/>
      <c r="W4" s="109"/>
      <c r="X4" s="141"/>
      <c r="Y4" s="187"/>
      <c r="Z4" s="416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</row>
    <row r="5" spans="1:88" ht="13.5" customHeight="1" thickBot="1">
      <c r="A5" s="275" t="s">
        <v>5</v>
      </c>
      <c r="B5" s="11"/>
      <c r="C5" s="288" t="s">
        <v>62</v>
      </c>
      <c r="D5" s="115"/>
      <c r="E5" s="37" t="s">
        <v>5</v>
      </c>
      <c r="F5" s="38"/>
      <c r="G5" s="263" t="s">
        <v>62</v>
      </c>
      <c r="H5" s="569"/>
      <c r="L5" s="11"/>
      <c r="M5" s="41"/>
      <c r="N5" s="11"/>
      <c r="O5" s="14"/>
      <c r="P5" s="135"/>
      <c r="Q5" s="11"/>
      <c r="R5" s="11"/>
      <c r="S5" s="11"/>
      <c r="T5" s="113"/>
      <c r="U5" s="115"/>
      <c r="V5" s="110"/>
      <c r="W5" s="109"/>
      <c r="X5" s="141"/>
      <c r="Y5" s="187"/>
      <c r="Z5" s="416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</row>
    <row r="6" spans="1:88" ht="16.5" thickBot="1">
      <c r="A6" s="1654" t="s">
        <v>119</v>
      </c>
      <c r="B6" s="1655"/>
      <c r="C6" s="814"/>
      <c r="D6" s="136"/>
      <c r="E6" s="773" t="s">
        <v>608</v>
      </c>
      <c r="F6" s="75"/>
      <c r="G6" s="61"/>
      <c r="H6" s="569"/>
      <c r="L6" s="11"/>
      <c r="M6" s="736"/>
      <c r="N6" s="115"/>
      <c r="O6" s="11"/>
      <c r="P6" s="135"/>
      <c r="Q6" s="11"/>
      <c r="R6" s="11"/>
      <c r="S6" s="11"/>
      <c r="T6" s="110"/>
      <c r="U6" s="115"/>
      <c r="V6" s="110"/>
      <c r="W6" s="109"/>
      <c r="X6" s="141"/>
      <c r="Y6" s="187"/>
      <c r="Z6" s="416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</row>
    <row r="7" spans="1:88">
      <c r="A7" s="251"/>
      <c r="B7" s="376" t="s">
        <v>158</v>
      </c>
      <c r="C7" s="242"/>
      <c r="D7" s="136"/>
      <c r="E7" s="1529"/>
      <c r="F7" s="178" t="s">
        <v>158</v>
      </c>
      <c r="G7" s="145"/>
      <c r="H7" s="583"/>
      <c r="L7" s="11"/>
      <c r="M7" s="11"/>
      <c r="N7" s="187"/>
      <c r="O7" s="11"/>
      <c r="P7" s="135"/>
      <c r="Q7" s="11"/>
      <c r="R7" s="11"/>
      <c r="S7" s="11"/>
      <c r="T7" s="110"/>
      <c r="U7" s="115"/>
      <c r="V7" s="110"/>
      <c r="W7" s="124"/>
      <c r="X7" s="141"/>
      <c r="Y7" s="187"/>
      <c r="Z7" s="416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</row>
    <row r="8" spans="1:88" ht="15.75" customHeight="1">
      <c r="A8" s="375" t="s">
        <v>457</v>
      </c>
      <c r="B8" s="249" t="s">
        <v>539</v>
      </c>
      <c r="C8" s="271">
        <v>205</v>
      </c>
      <c r="D8" s="226"/>
      <c r="E8" s="381" t="s">
        <v>461</v>
      </c>
      <c r="F8" s="249" t="s">
        <v>912</v>
      </c>
      <c r="G8" s="2467" t="s">
        <v>542</v>
      </c>
      <c r="H8" s="584"/>
      <c r="L8" s="11"/>
      <c r="M8" s="41"/>
      <c r="N8" s="110"/>
      <c r="O8" s="15"/>
      <c r="P8" s="110"/>
      <c r="Q8" s="11"/>
      <c r="R8" s="11"/>
      <c r="S8" s="11"/>
      <c r="T8" s="110"/>
      <c r="U8" s="222"/>
      <c r="V8" s="110"/>
      <c r="W8" s="109"/>
      <c r="X8" s="141"/>
      <c r="Y8" s="187"/>
      <c r="Z8" s="416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</row>
    <row r="9" spans="1:88" ht="13.5" customHeight="1">
      <c r="A9" s="1530" t="s">
        <v>386</v>
      </c>
      <c r="B9" s="2339" t="s">
        <v>385</v>
      </c>
      <c r="C9" s="355">
        <v>20</v>
      </c>
      <c r="D9" s="113"/>
      <c r="E9" s="256" t="s">
        <v>1006</v>
      </c>
      <c r="F9" s="261" t="s">
        <v>753</v>
      </c>
      <c r="G9" s="272">
        <v>200</v>
      </c>
      <c r="H9" s="584"/>
      <c r="L9" s="11"/>
      <c r="M9" s="97"/>
      <c r="N9" s="7"/>
      <c r="O9" s="11"/>
      <c r="P9" s="135"/>
      <c r="Q9" s="11"/>
      <c r="R9" s="11"/>
      <c r="S9" s="11"/>
      <c r="T9" s="110"/>
      <c r="U9" s="115"/>
      <c r="V9" s="116"/>
      <c r="W9" s="109"/>
      <c r="X9" s="141"/>
      <c r="Y9" s="187"/>
      <c r="Z9" s="416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</row>
    <row r="10" spans="1:88" ht="13.5" customHeight="1">
      <c r="A10" s="1105" t="s">
        <v>390</v>
      </c>
      <c r="B10" s="261" t="s">
        <v>90</v>
      </c>
      <c r="C10" s="270">
        <v>200</v>
      </c>
      <c r="D10" s="113"/>
      <c r="E10" s="681" t="s">
        <v>878</v>
      </c>
      <c r="F10" s="261" t="s">
        <v>880</v>
      </c>
      <c r="G10" s="269">
        <v>10</v>
      </c>
      <c r="H10" s="584"/>
      <c r="L10" s="11"/>
      <c r="M10" s="124"/>
      <c r="N10" s="351"/>
      <c r="O10" s="666"/>
      <c r="P10" s="135"/>
      <c r="Q10" s="11"/>
      <c r="R10" s="11"/>
      <c r="S10" s="11"/>
      <c r="T10" s="110"/>
      <c r="U10" s="115"/>
      <c r="V10" s="110"/>
      <c r="W10" s="109"/>
      <c r="X10" s="154"/>
      <c r="Y10" s="418"/>
      <c r="Z10" s="416"/>
      <c r="AA10" s="115"/>
      <c r="AB10" s="115"/>
      <c r="AC10" s="115"/>
      <c r="AD10" s="115"/>
      <c r="AE10" s="115"/>
      <c r="AF10" s="115"/>
      <c r="AG10" s="148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</row>
    <row r="11" spans="1:88">
      <c r="A11" s="1687" t="s">
        <v>9</v>
      </c>
      <c r="B11" s="1646" t="s">
        <v>512</v>
      </c>
      <c r="C11" s="358">
        <v>25</v>
      </c>
      <c r="D11" s="110"/>
      <c r="E11" s="256" t="s">
        <v>9</v>
      </c>
      <c r="F11" s="261" t="s">
        <v>10</v>
      </c>
      <c r="G11" s="272">
        <v>30</v>
      </c>
      <c r="H11" s="569"/>
      <c r="L11" s="11"/>
      <c r="M11" s="124"/>
      <c r="N11" s="135"/>
      <c r="O11" s="366"/>
      <c r="P11" s="215"/>
      <c r="Q11" s="11"/>
      <c r="R11" s="11"/>
      <c r="S11" s="11"/>
      <c r="T11" s="110"/>
      <c r="U11" s="115"/>
      <c r="V11" s="110"/>
      <c r="W11" s="117"/>
      <c r="X11" s="152"/>
      <c r="Y11" s="187"/>
      <c r="Z11" s="416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</row>
    <row r="12" spans="1:88" ht="15.75">
      <c r="A12" s="1688" t="s">
        <v>9</v>
      </c>
      <c r="B12" s="261" t="s">
        <v>10</v>
      </c>
      <c r="C12" s="248">
        <v>35</v>
      </c>
      <c r="D12" s="110"/>
      <c r="E12" s="1733" t="s">
        <v>696</v>
      </c>
      <c r="F12" s="261" t="s">
        <v>487</v>
      </c>
      <c r="G12" s="271">
        <v>120</v>
      </c>
      <c r="H12" s="569"/>
      <c r="L12" s="11"/>
      <c r="M12" s="124"/>
      <c r="N12" s="110"/>
      <c r="O12" s="107"/>
      <c r="P12" s="110"/>
      <c r="Q12" s="11"/>
      <c r="R12" s="11"/>
      <c r="S12" s="11"/>
      <c r="T12" s="110"/>
      <c r="U12" s="115"/>
      <c r="V12" s="116"/>
      <c r="W12" s="196"/>
      <c r="X12" s="417"/>
      <c r="Y12" s="187"/>
      <c r="Z12" s="416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</row>
    <row r="13" spans="1:88" ht="14.25" customHeight="1" thickBot="1">
      <c r="A13" s="1688" t="s">
        <v>9</v>
      </c>
      <c r="B13" s="261" t="s">
        <v>426</v>
      </c>
      <c r="C13" s="248">
        <v>20</v>
      </c>
      <c r="D13" s="113"/>
      <c r="E13" s="1476" t="s">
        <v>398</v>
      </c>
      <c r="F13" s="1477"/>
      <c r="G13" s="1219">
        <f>G9+G10+G11+G12+135+25</f>
        <v>520</v>
      </c>
      <c r="H13" s="583"/>
      <c r="L13" s="11"/>
      <c r="M13" s="124"/>
      <c r="N13" s="7"/>
      <c r="O13" s="107"/>
      <c r="P13" s="212"/>
      <c r="Q13" s="11"/>
      <c r="R13" s="11"/>
      <c r="S13" s="11"/>
      <c r="T13" s="110"/>
      <c r="U13" s="222"/>
      <c r="V13" s="110"/>
      <c r="W13" s="196"/>
      <c r="X13" s="417"/>
      <c r="Y13" s="187"/>
      <c r="Z13" s="416"/>
      <c r="AA13" s="115"/>
      <c r="AB13" s="115"/>
      <c r="AC13" s="115"/>
      <c r="AD13" s="115"/>
      <c r="AE13" s="115"/>
      <c r="AF13" s="115"/>
      <c r="AG13" s="115"/>
      <c r="AH13" s="115"/>
      <c r="AI13" s="135"/>
      <c r="AJ13" s="124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</row>
    <row r="14" spans="1:88" ht="15" customHeight="1">
      <c r="A14" s="1530" t="s">
        <v>483</v>
      </c>
      <c r="B14" s="261" t="s">
        <v>695</v>
      </c>
      <c r="C14" s="248">
        <v>105</v>
      </c>
      <c r="D14" s="113"/>
      <c r="E14" s="377"/>
      <c r="F14" s="178" t="s">
        <v>123</v>
      </c>
      <c r="G14" s="61"/>
      <c r="H14" s="585"/>
      <c r="L14" s="11"/>
      <c r="M14" s="97"/>
      <c r="N14" s="187"/>
      <c r="O14" s="11"/>
      <c r="P14" s="135"/>
      <c r="Q14" s="11"/>
      <c r="R14" s="11"/>
      <c r="S14" s="11"/>
      <c r="T14" s="136"/>
      <c r="U14" s="115"/>
      <c r="V14" s="116"/>
      <c r="W14" s="196"/>
      <c r="X14" s="417"/>
      <c r="Y14" s="187"/>
      <c r="Z14" s="416"/>
      <c r="AA14" s="115"/>
      <c r="AB14" s="115"/>
      <c r="AC14" s="115"/>
      <c r="AD14" s="196"/>
      <c r="AE14" s="115"/>
      <c r="AF14" s="115"/>
      <c r="AG14" s="115"/>
      <c r="AH14" s="115"/>
      <c r="AI14" s="135"/>
      <c r="AJ14" s="124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</row>
    <row r="15" spans="1:88" ht="16.5" thickBot="1">
      <c r="A15" s="1476" t="s">
        <v>398</v>
      </c>
      <c r="B15" s="1477"/>
      <c r="C15" s="1558">
        <f>SUM(C8:C14)</f>
        <v>610</v>
      </c>
      <c r="D15" s="110"/>
      <c r="E15" s="353" t="s">
        <v>513</v>
      </c>
      <c r="F15" s="503" t="s">
        <v>511</v>
      </c>
      <c r="G15" s="271">
        <v>60</v>
      </c>
      <c r="H15" s="586"/>
      <c r="L15" s="11"/>
      <c r="M15" s="97"/>
      <c r="N15" s="110"/>
      <c r="O15" s="666"/>
      <c r="P15" s="135"/>
      <c r="Q15" s="11"/>
      <c r="R15" s="11"/>
      <c r="S15" s="11"/>
      <c r="T15" s="115"/>
      <c r="U15" s="115"/>
      <c r="V15" s="110"/>
      <c r="W15" s="196"/>
      <c r="X15" s="417"/>
      <c r="Y15" s="187"/>
      <c r="Z15" s="416"/>
      <c r="AA15" s="115"/>
      <c r="AB15" s="115"/>
      <c r="AC15" s="115"/>
      <c r="AD15" s="115"/>
      <c r="AE15" s="115"/>
      <c r="AF15" s="115"/>
      <c r="AG15" s="115"/>
      <c r="AH15" s="115"/>
      <c r="AI15" s="135"/>
      <c r="AJ15" s="128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</row>
    <row r="16" spans="1:88" ht="15.75">
      <c r="A16" s="377"/>
      <c r="B16" s="178" t="s">
        <v>123</v>
      </c>
      <c r="C16" s="61"/>
      <c r="D16" s="150"/>
      <c r="E16" s="1703" t="s">
        <v>681</v>
      </c>
      <c r="F16" s="261" t="s">
        <v>605</v>
      </c>
      <c r="G16" s="387">
        <v>200</v>
      </c>
      <c r="H16" s="584"/>
      <c r="L16" s="11"/>
      <c r="M16" s="41"/>
      <c r="N16" s="110"/>
      <c r="O16" s="15"/>
      <c r="P16" s="135"/>
      <c r="Q16" s="11"/>
      <c r="R16" s="11"/>
      <c r="S16" s="11"/>
      <c r="T16" s="115"/>
      <c r="U16" s="115"/>
      <c r="V16" s="113"/>
      <c r="W16" s="196"/>
      <c r="X16" s="417"/>
      <c r="Y16" s="187"/>
      <c r="Z16" s="416"/>
      <c r="AA16" s="115"/>
      <c r="AB16" s="115"/>
      <c r="AC16" s="115"/>
      <c r="AD16" s="115"/>
      <c r="AE16" s="115"/>
      <c r="AF16" s="115"/>
      <c r="AG16" s="115"/>
      <c r="AH16" s="115"/>
      <c r="AI16" s="135"/>
      <c r="AJ16" s="131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</row>
    <row r="17" spans="1:88" ht="15.75">
      <c r="A17" s="254" t="s">
        <v>453</v>
      </c>
      <c r="B17" s="268" t="s">
        <v>1017</v>
      </c>
      <c r="C17" s="392">
        <v>60</v>
      </c>
      <c r="D17" s="216"/>
      <c r="E17" s="254" t="s">
        <v>586</v>
      </c>
      <c r="F17" s="1171" t="s">
        <v>1018</v>
      </c>
      <c r="G17" s="392">
        <v>100</v>
      </c>
      <c r="H17" s="584"/>
      <c r="L17" s="11"/>
      <c r="M17" s="41"/>
      <c r="N17" s="7"/>
      <c r="O17" s="15"/>
      <c r="P17" s="135"/>
      <c r="Q17" s="11"/>
      <c r="R17" s="11"/>
      <c r="S17" s="11"/>
      <c r="T17" s="115"/>
      <c r="U17" s="115"/>
      <c r="V17" s="113"/>
      <c r="W17" s="196"/>
      <c r="X17" s="417"/>
      <c r="Y17" s="187"/>
      <c r="Z17" s="416"/>
      <c r="AA17" s="115"/>
      <c r="AB17" s="115"/>
      <c r="AC17" s="115"/>
      <c r="AD17" s="115"/>
      <c r="AE17" s="115"/>
      <c r="AF17" s="115"/>
      <c r="AG17" s="115"/>
      <c r="AH17" s="115"/>
      <c r="AI17" s="135"/>
      <c r="AJ17" s="124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</row>
    <row r="18" spans="1:88" ht="15.75">
      <c r="A18" s="254" t="s">
        <v>567</v>
      </c>
      <c r="B18" s="249" t="s">
        <v>582</v>
      </c>
      <c r="C18" s="1851">
        <v>200</v>
      </c>
      <c r="D18" s="175"/>
      <c r="E18" s="437" t="s">
        <v>588</v>
      </c>
      <c r="F18" s="2326" t="s">
        <v>590</v>
      </c>
      <c r="G18" s="382" t="s">
        <v>931</v>
      </c>
      <c r="H18" s="584"/>
      <c r="L18" s="11"/>
      <c r="M18" s="124"/>
      <c r="N18" s="110"/>
      <c r="O18" s="105"/>
      <c r="P18" s="115"/>
      <c r="Q18" s="11"/>
      <c r="R18" s="11"/>
      <c r="S18" s="11"/>
      <c r="T18" s="110"/>
      <c r="U18" s="109"/>
      <c r="V18" s="113"/>
      <c r="W18" s="196"/>
      <c r="X18" s="417"/>
      <c r="Y18" s="187"/>
      <c r="Z18" s="416"/>
      <c r="AA18" s="115"/>
      <c r="AB18" s="115"/>
      <c r="AC18" s="115"/>
      <c r="AD18" s="115"/>
      <c r="AE18" s="115"/>
      <c r="AF18" s="115"/>
      <c r="AG18" s="115"/>
      <c r="AH18" s="115"/>
      <c r="AI18" s="13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</row>
    <row r="19" spans="1:88" ht="15" customHeight="1">
      <c r="A19" s="815" t="s">
        <v>572</v>
      </c>
      <c r="B19" s="261" t="s">
        <v>573</v>
      </c>
      <c r="C19" s="355">
        <v>90</v>
      </c>
      <c r="D19" s="110"/>
      <c r="E19" s="68"/>
      <c r="F19" s="2327" t="s">
        <v>589</v>
      </c>
      <c r="G19" s="78"/>
      <c r="H19" s="587"/>
      <c r="L19" s="11"/>
      <c r="M19" s="124"/>
      <c r="N19" s="7"/>
      <c r="O19" s="107"/>
      <c r="P19" s="115"/>
      <c r="Q19" s="11"/>
      <c r="R19" s="11"/>
      <c r="S19" s="11"/>
      <c r="T19" s="115"/>
      <c r="U19" s="115"/>
      <c r="V19" s="113"/>
      <c r="W19" s="196"/>
      <c r="X19" s="417"/>
      <c r="Y19" s="187"/>
      <c r="Z19" s="416"/>
      <c r="AA19" s="115"/>
      <c r="AB19" s="115"/>
      <c r="AC19" s="115"/>
      <c r="AD19" s="115"/>
      <c r="AE19" s="115"/>
      <c r="AF19" s="115"/>
      <c r="AG19" s="115"/>
      <c r="AH19" s="115"/>
      <c r="AI19" s="135"/>
      <c r="AJ19" s="124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</row>
    <row r="20" spans="1:88" ht="15.75">
      <c r="A20" s="254" t="s">
        <v>675</v>
      </c>
      <c r="B20" s="2284" t="s">
        <v>579</v>
      </c>
      <c r="C20" s="271">
        <v>150</v>
      </c>
      <c r="D20" s="110"/>
      <c r="E20" s="1878" t="s">
        <v>391</v>
      </c>
      <c r="F20" s="249" t="s">
        <v>161</v>
      </c>
      <c r="G20" s="392">
        <v>200</v>
      </c>
      <c r="H20" s="584"/>
      <c r="L20" s="11"/>
      <c r="M20" s="354"/>
      <c r="N20" s="110"/>
      <c r="O20" s="15"/>
      <c r="P20" s="115"/>
      <c r="Q20" s="11"/>
      <c r="R20" s="11"/>
      <c r="S20" s="11"/>
      <c r="T20" s="115"/>
      <c r="U20" s="115"/>
      <c r="V20" s="113"/>
      <c r="W20" s="196"/>
      <c r="X20" s="417"/>
      <c r="Y20" s="187"/>
      <c r="Z20" s="416"/>
      <c r="AA20" s="115"/>
      <c r="AB20" s="115"/>
      <c r="AC20" s="115"/>
      <c r="AD20" s="196"/>
      <c r="AE20" s="196"/>
      <c r="AF20" s="130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</row>
    <row r="21" spans="1:88" ht="15.75">
      <c r="A21" s="256" t="s">
        <v>462</v>
      </c>
      <c r="B21" s="261" t="s">
        <v>323</v>
      </c>
      <c r="C21" s="269">
        <v>200</v>
      </c>
      <c r="D21" s="110"/>
      <c r="E21" s="282" t="s">
        <v>9</v>
      </c>
      <c r="F21" s="181" t="s">
        <v>10</v>
      </c>
      <c r="G21" s="355">
        <v>50</v>
      </c>
      <c r="H21" s="584"/>
      <c r="L21" s="11"/>
      <c r="M21" s="573"/>
      <c r="N21" s="110"/>
      <c r="O21" s="574"/>
      <c r="P21" s="151"/>
      <c r="Q21" s="11"/>
      <c r="R21" s="11"/>
      <c r="S21" s="11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96"/>
      <c r="AE21" s="196"/>
      <c r="AF21" s="130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</row>
    <row r="22" spans="1:88" ht="14.25" customHeight="1">
      <c r="A22" s="282" t="s">
        <v>9</v>
      </c>
      <c r="B22" s="181" t="s">
        <v>10</v>
      </c>
      <c r="C22" s="269">
        <v>50</v>
      </c>
      <c r="D22" s="110"/>
      <c r="E22" s="256" t="s">
        <v>9</v>
      </c>
      <c r="F22" s="261" t="s">
        <v>426</v>
      </c>
      <c r="G22" s="269">
        <v>20</v>
      </c>
      <c r="H22" s="584"/>
      <c r="L22" s="11"/>
      <c r="M22" s="115"/>
      <c r="N22" s="115"/>
      <c r="O22" s="115"/>
      <c r="P22" s="115"/>
      <c r="Q22" s="11"/>
      <c r="R22" s="11"/>
      <c r="S22" s="11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96"/>
      <c r="AF22" s="130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</row>
    <row r="23" spans="1:88" ht="15" customHeight="1" thickBot="1">
      <c r="A23" s="256" t="s">
        <v>9</v>
      </c>
      <c r="B23" s="261" t="s">
        <v>426</v>
      </c>
      <c r="C23" s="269">
        <v>30</v>
      </c>
      <c r="D23" s="110"/>
      <c r="E23" s="1476" t="s">
        <v>399</v>
      </c>
      <c r="F23" s="914"/>
      <c r="G23" s="1843">
        <f>G15+G16+G17+G20+G21+G22+75+75</f>
        <v>780</v>
      </c>
      <c r="H23" s="569"/>
      <c r="L23" s="11"/>
      <c r="M23" s="115"/>
      <c r="N23" s="222"/>
      <c r="O23" s="115"/>
      <c r="P23" s="115"/>
      <c r="Q23" s="11"/>
      <c r="R23" s="11"/>
      <c r="S23" s="11"/>
      <c r="T23" s="115"/>
      <c r="U23" s="115"/>
      <c r="V23" s="115"/>
      <c r="W23" s="206"/>
      <c r="X23" s="207"/>
      <c r="Y23" s="207"/>
      <c r="Z23" s="206"/>
      <c r="AA23" s="115"/>
      <c r="AB23" s="115"/>
      <c r="AC23" s="115"/>
      <c r="AD23" s="196"/>
      <c r="AE23" s="196"/>
      <c r="AF23" s="196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</row>
    <row r="24" spans="1:88" ht="14.25" customHeight="1" thickBot="1">
      <c r="A24" s="1476" t="s">
        <v>399</v>
      </c>
      <c r="B24" s="1477"/>
      <c r="C24" s="1558">
        <f>SUM(C17:C23)</f>
        <v>780</v>
      </c>
      <c r="D24" s="110"/>
      <c r="E24" s="377"/>
      <c r="F24" s="178" t="s">
        <v>245</v>
      </c>
      <c r="G24" s="677"/>
      <c r="H24" s="569"/>
      <c r="L24" s="11"/>
      <c r="M24" s="124"/>
      <c r="N24" s="110"/>
      <c r="O24" s="14"/>
      <c r="P24" s="115"/>
      <c r="Q24" s="11"/>
      <c r="R24" s="49"/>
      <c r="S24" s="11"/>
      <c r="T24" s="114"/>
      <c r="U24" s="115"/>
      <c r="V24" s="115"/>
      <c r="W24" s="115"/>
      <c r="X24" s="196"/>
      <c r="Y24" s="419"/>
      <c r="Z24" s="115"/>
      <c r="AA24" s="115"/>
      <c r="AB24" s="115"/>
      <c r="AC24" s="115"/>
      <c r="AD24" s="196"/>
      <c r="AE24" s="196"/>
      <c r="AF24" s="196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</row>
    <row r="25" spans="1:88" ht="14.25" customHeight="1">
      <c r="A25" s="765"/>
      <c r="B25" s="376" t="s">
        <v>245</v>
      </c>
      <c r="C25" s="876"/>
      <c r="D25" s="110"/>
      <c r="E25" s="1751" t="s">
        <v>692</v>
      </c>
      <c r="F25" s="261" t="s">
        <v>691</v>
      </c>
      <c r="G25" s="272">
        <v>200</v>
      </c>
      <c r="H25" s="583"/>
      <c r="L25" s="11"/>
      <c r="M25" s="124"/>
      <c r="N25" s="115"/>
      <c r="O25" s="14"/>
      <c r="P25" s="105"/>
      <c r="Q25" s="11"/>
      <c r="R25" s="11"/>
      <c r="S25" s="11"/>
      <c r="T25" s="114"/>
      <c r="U25" s="115"/>
      <c r="V25" s="115"/>
      <c r="W25" s="196"/>
      <c r="X25" s="115"/>
      <c r="Y25" s="196"/>
      <c r="Z25" s="115"/>
      <c r="AA25" s="115"/>
      <c r="AB25" s="115"/>
      <c r="AC25" s="115"/>
      <c r="AD25" s="196"/>
      <c r="AE25" s="196"/>
      <c r="AF25" s="196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</row>
    <row r="26" spans="1:88" ht="17.25" customHeight="1">
      <c r="A26" s="1702" t="s">
        <v>591</v>
      </c>
      <c r="B26" s="284" t="s">
        <v>107</v>
      </c>
      <c r="C26" s="271">
        <v>200</v>
      </c>
      <c r="D26" s="110"/>
      <c r="E26" s="254" t="s">
        <v>896</v>
      </c>
      <c r="F26" s="284" t="s">
        <v>779</v>
      </c>
      <c r="G26" s="271" t="s">
        <v>761</v>
      </c>
      <c r="H26" s="584"/>
      <c r="L26" s="11"/>
      <c r="M26" s="305"/>
      <c r="N26" s="110"/>
      <c r="O26" s="14"/>
      <c r="P26" s="141"/>
      <c r="Q26" s="11"/>
      <c r="R26" s="11"/>
      <c r="S26" s="11"/>
      <c r="T26" s="115"/>
      <c r="U26" s="115"/>
      <c r="V26" s="115"/>
      <c r="W26" s="196"/>
      <c r="X26" s="115"/>
      <c r="Y26" s="196"/>
      <c r="Z26" s="115"/>
      <c r="AA26" s="115"/>
      <c r="AB26" s="115"/>
      <c r="AC26" s="115"/>
      <c r="AD26" s="196"/>
      <c r="AE26" s="196"/>
      <c r="AF26" s="196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</row>
    <row r="27" spans="1:88" ht="14.25" customHeight="1">
      <c r="A27" s="182"/>
      <c r="B27" s="181" t="s">
        <v>251</v>
      </c>
      <c r="C27" s="290"/>
      <c r="D27" s="116"/>
      <c r="E27" s="68"/>
      <c r="F27" s="2315" t="s">
        <v>778</v>
      </c>
      <c r="G27" s="78"/>
      <c r="H27" s="584"/>
      <c r="I27" s="1"/>
      <c r="J27" s="1"/>
      <c r="K27" s="1"/>
      <c r="L27" s="11"/>
      <c r="M27" s="115"/>
      <c r="N27" s="187"/>
      <c r="O27" s="115"/>
      <c r="P27" s="154"/>
      <c r="Q27" s="11"/>
      <c r="R27" s="11"/>
      <c r="S27" s="11"/>
      <c r="T27" s="115"/>
      <c r="U27" s="115"/>
      <c r="V27" s="115"/>
      <c r="W27" s="196"/>
      <c r="X27" s="115"/>
      <c r="Y27" s="196"/>
      <c r="Z27" s="115"/>
      <c r="AA27" s="115"/>
      <c r="AB27" s="115"/>
      <c r="AC27" s="115"/>
      <c r="AD27" s="196"/>
      <c r="AE27" s="420"/>
      <c r="AF27" s="196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</row>
    <row r="28" spans="1:88" ht="15" customHeight="1">
      <c r="A28" s="1731" t="s">
        <v>701</v>
      </c>
      <c r="B28" s="261" t="s">
        <v>263</v>
      </c>
      <c r="C28" s="1743" t="s">
        <v>476</v>
      </c>
      <c r="D28" s="110"/>
      <c r="E28" s="256" t="s">
        <v>9</v>
      </c>
      <c r="F28" s="261" t="s">
        <v>426</v>
      </c>
      <c r="G28" s="269">
        <v>20</v>
      </c>
      <c r="H28" s="569"/>
      <c r="I28" s="1"/>
      <c r="J28" s="1"/>
      <c r="K28" s="1"/>
      <c r="L28" s="11"/>
      <c r="M28" s="133"/>
      <c r="N28" s="110"/>
      <c r="O28" s="15"/>
      <c r="P28" s="154"/>
      <c r="Q28" s="11"/>
      <c r="R28" s="11"/>
      <c r="S28" s="11"/>
      <c r="T28" s="115"/>
      <c r="U28" s="115"/>
      <c r="V28" s="115"/>
      <c r="W28" s="196"/>
      <c r="X28" s="115"/>
      <c r="Y28" s="196"/>
      <c r="Z28" s="115"/>
      <c r="AA28" s="115"/>
      <c r="AB28" s="115"/>
      <c r="AC28" s="115"/>
      <c r="AD28" s="196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</row>
    <row r="29" spans="1:88" ht="16.5" customHeight="1" thickBot="1">
      <c r="A29" s="264" t="s">
        <v>484</v>
      </c>
      <c r="B29" s="249" t="s">
        <v>322</v>
      </c>
      <c r="C29" s="269">
        <v>140</v>
      </c>
      <c r="D29" s="110"/>
      <c r="E29" s="1476" t="s">
        <v>400</v>
      </c>
      <c r="F29" s="1477"/>
      <c r="G29" s="1558">
        <f>G25+G28+98+20</f>
        <v>338</v>
      </c>
      <c r="H29" s="569"/>
      <c r="I29" s="11"/>
      <c r="J29" s="49"/>
      <c r="K29" s="11"/>
      <c r="L29" s="11"/>
      <c r="M29" s="404"/>
      <c r="N29" s="110"/>
      <c r="O29" s="105"/>
      <c r="P29" s="154"/>
      <c r="Q29" s="11"/>
      <c r="R29" s="49"/>
      <c r="S29" s="11"/>
      <c r="T29" s="115"/>
      <c r="U29" s="115"/>
      <c r="V29" s="115"/>
      <c r="W29" s="196"/>
      <c r="X29" s="115"/>
      <c r="Y29" s="196"/>
      <c r="Z29" s="115"/>
      <c r="AA29" s="115"/>
      <c r="AB29" s="115"/>
      <c r="AC29" s="115"/>
      <c r="AD29" s="196"/>
      <c r="AE29" s="123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</row>
    <row r="30" spans="1:88" ht="15" customHeight="1" thickBot="1">
      <c r="A30" s="1476" t="s">
        <v>400</v>
      </c>
      <c r="B30" s="1477"/>
      <c r="C30" s="1558">
        <f>C26+C29+10+30</f>
        <v>380</v>
      </c>
      <c r="D30" s="113"/>
      <c r="E30" s="1540" t="s">
        <v>609</v>
      </c>
      <c r="F30" s="766"/>
      <c r="G30" s="433"/>
      <c r="H30" s="584"/>
      <c r="I30" s="11"/>
      <c r="J30" s="49"/>
      <c r="K30" s="11"/>
      <c r="L30" s="11"/>
      <c r="M30" s="127"/>
      <c r="N30" s="110"/>
      <c r="O30" s="104"/>
      <c r="P30" s="115"/>
      <c r="Q30" s="11"/>
      <c r="R30" s="11"/>
      <c r="S30" s="11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225"/>
      <c r="AE30" s="115"/>
      <c r="AF30" s="266"/>
      <c r="AG30" s="115"/>
      <c r="AH30" s="115"/>
      <c r="AI30" s="115"/>
      <c r="AJ30" s="211"/>
      <c r="AK30" s="136"/>
      <c r="AL30" s="194"/>
      <c r="AM30" s="156"/>
      <c r="AN30" s="115"/>
      <c r="AO30" s="115"/>
      <c r="AP30" s="136"/>
      <c r="AQ30" s="115"/>
      <c r="AR30" s="115"/>
      <c r="AS30" s="110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</row>
    <row r="31" spans="1:88" ht="13.5" customHeight="1" thickBot="1">
      <c r="A31" s="1540" t="s">
        <v>282</v>
      </c>
      <c r="B31" s="772"/>
      <c r="C31" s="431"/>
      <c r="D31" s="115"/>
      <c r="E31" s="1529"/>
      <c r="F31" s="179" t="s">
        <v>158</v>
      </c>
      <c r="G31" s="145"/>
      <c r="H31" s="569"/>
      <c r="I31" s="11"/>
      <c r="J31" s="49"/>
      <c r="K31" s="11"/>
      <c r="L31" s="11"/>
      <c r="M31" s="404"/>
      <c r="N31" s="135"/>
      <c r="O31" s="107"/>
      <c r="P31" s="115"/>
      <c r="Q31" s="11"/>
      <c r="R31" s="11"/>
      <c r="S31" s="11"/>
      <c r="T31" s="107"/>
      <c r="U31" s="115"/>
      <c r="V31" s="115"/>
      <c r="W31" s="206"/>
      <c r="X31" s="298"/>
      <c r="Y31" s="206"/>
      <c r="Z31" s="298"/>
      <c r="AA31" s="115"/>
      <c r="AB31" s="113"/>
      <c r="AC31" s="202"/>
      <c r="AD31" s="175"/>
      <c r="AE31" s="206"/>
      <c r="AF31" s="207"/>
      <c r="AG31" s="115"/>
      <c r="AH31" s="115"/>
      <c r="AI31" s="115"/>
      <c r="AJ31" s="115"/>
      <c r="AK31" s="187"/>
      <c r="AL31" s="115"/>
      <c r="AM31" s="226"/>
      <c r="AN31" s="206"/>
      <c r="AO31" s="207"/>
      <c r="AP31" s="226"/>
      <c r="AQ31" s="206"/>
      <c r="AR31" s="207"/>
      <c r="AS31" s="226"/>
      <c r="AT31" s="206"/>
      <c r="AU31" s="207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</row>
    <row r="32" spans="1:88">
      <c r="A32" s="1529"/>
      <c r="B32" s="178" t="s">
        <v>158</v>
      </c>
      <c r="C32" s="145"/>
      <c r="D32" s="115"/>
      <c r="E32" s="254" t="s">
        <v>920</v>
      </c>
      <c r="F32" s="284" t="s">
        <v>918</v>
      </c>
      <c r="G32" s="392">
        <v>60</v>
      </c>
      <c r="H32" s="569"/>
      <c r="I32" s="5"/>
      <c r="J32" s="49"/>
      <c r="K32" s="11"/>
      <c r="L32" s="11"/>
      <c r="M32" s="404"/>
      <c r="N32" s="110"/>
      <c r="O32" s="107"/>
      <c r="P32" s="135"/>
      <c r="Q32" s="11"/>
      <c r="R32" s="11"/>
      <c r="S32" s="11"/>
      <c r="T32" s="113"/>
      <c r="U32" s="115"/>
      <c r="V32" s="110"/>
      <c r="W32" s="109"/>
      <c r="X32" s="154"/>
      <c r="Y32" s="418"/>
      <c r="Z32" s="421"/>
      <c r="AA32" s="115"/>
      <c r="AB32" s="115"/>
      <c r="AC32" s="115"/>
      <c r="AD32" s="115"/>
      <c r="AE32" s="115"/>
      <c r="AF32" s="124"/>
      <c r="AG32" s="110"/>
      <c r="AH32" s="109"/>
      <c r="AI32" s="115"/>
      <c r="AJ32" s="124"/>
      <c r="AK32" s="110"/>
      <c r="AL32" s="109"/>
      <c r="AM32" s="113"/>
      <c r="AN32" s="114"/>
      <c r="AO32" s="141"/>
      <c r="AP32" s="410"/>
      <c r="AQ32" s="114"/>
      <c r="AR32" s="141"/>
      <c r="AS32" s="110"/>
      <c r="AT32" s="109"/>
      <c r="AU32" s="141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</row>
    <row r="33" spans="1:88" ht="12" customHeight="1">
      <c r="A33" s="2362" t="s">
        <v>383</v>
      </c>
      <c r="B33" s="2326" t="s">
        <v>1022</v>
      </c>
      <c r="C33" s="382">
        <v>60</v>
      </c>
      <c r="D33" s="115"/>
      <c r="E33" s="68"/>
      <c r="F33" s="2345" t="s">
        <v>919</v>
      </c>
      <c r="G33" s="78"/>
      <c r="H33" s="569"/>
      <c r="I33" s="5"/>
      <c r="J33" s="5"/>
      <c r="K33" s="5"/>
      <c r="L33" s="11"/>
      <c r="M33" s="161"/>
      <c r="N33" s="110"/>
      <c r="O33" s="107"/>
      <c r="P33" s="135"/>
      <c r="Q33" s="11"/>
      <c r="R33" s="11"/>
      <c r="S33" s="11"/>
      <c r="T33" s="113"/>
      <c r="U33" s="115"/>
      <c r="V33" s="110"/>
      <c r="W33" s="124"/>
      <c r="X33" s="148"/>
      <c r="Y33" s="187"/>
      <c r="Z33" s="416"/>
      <c r="AA33" s="115"/>
      <c r="AB33" s="115"/>
      <c r="AC33" s="115"/>
      <c r="AD33" s="115"/>
      <c r="AE33" s="115"/>
      <c r="AF33" s="124"/>
      <c r="AG33" s="120"/>
      <c r="AH33" s="113"/>
      <c r="AI33" s="115"/>
      <c r="AJ33" s="124"/>
      <c r="AK33" s="120"/>
      <c r="AL33" s="113"/>
      <c r="AM33" s="113"/>
      <c r="AN33" s="114"/>
      <c r="AO33" s="141"/>
      <c r="AP33" s="110"/>
      <c r="AQ33" s="109"/>
      <c r="AR33" s="154"/>
      <c r="AS33" s="110"/>
      <c r="AT33" s="109"/>
      <c r="AU33" s="154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</row>
    <row r="34" spans="1:88" ht="15.75" customHeight="1">
      <c r="A34" s="678" t="s">
        <v>490</v>
      </c>
      <c r="B34" s="284" t="s">
        <v>519</v>
      </c>
      <c r="C34" s="271" t="s">
        <v>268</v>
      </c>
      <c r="D34" s="228"/>
      <c r="E34" s="815" t="s">
        <v>521</v>
      </c>
      <c r="F34" s="261" t="s">
        <v>520</v>
      </c>
      <c r="G34" s="355" t="s">
        <v>622</v>
      </c>
      <c r="H34" s="569"/>
      <c r="I34" s="1"/>
      <c r="J34" s="1"/>
      <c r="K34" s="1"/>
      <c r="L34" s="11"/>
      <c r="M34" s="134"/>
      <c r="N34" s="187"/>
      <c r="O34" s="11"/>
      <c r="P34" s="135"/>
      <c r="Q34" s="11"/>
      <c r="R34" s="11"/>
      <c r="S34" s="11"/>
      <c r="T34" s="113"/>
      <c r="U34" s="115"/>
      <c r="V34" s="110"/>
      <c r="W34" s="109"/>
      <c r="X34" s="154"/>
      <c r="Y34" s="187"/>
      <c r="Z34" s="416"/>
      <c r="AA34" s="115"/>
      <c r="AB34" s="115"/>
      <c r="AC34" s="115"/>
      <c r="AD34" s="115"/>
      <c r="AE34" s="115"/>
      <c r="AF34" s="124"/>
      <c r="AG34" s="110"/>
      <c r="AH34" s="109"/>
      <c r="AI34" s="115"/>
      <c r="AJ34" s="124"/>
      <c r="AK34" s="110"/>
      <c r="AL34" s="109"/>
      <c r="AM34" s="113"/>
      <c r="AN34" s="114"/>
      <c r="AO34" s="141"/>
      <c r="AP34" s="113"/>
      <c r="AQ34" s="114"/>
      <c r="AR34" s="141"/>
      <c r="AS34" s="110"/>
      <c r="AT34" s="109"/>
      <c r="AU34" s="154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</row>
    <row r="35" spans="1:88">
      <c r="A35" s="176" t="s">
        <v>989</v>
      </c>
      <c r="B35" s="284" t="s">
        <v>926</v>
      </c>
      <c r="C35" s="271">
        <v>155</v>
      </c>
      <c r="D35" s="228"/>
      <c r="E35" s="254" t="s">
        <v>531</v>
      </c>
      <c r="F35" s="284" t="s">
        <v>532</v>
      </c>
      <c r="G35" s="392">
        <v>200</v>
      </c>
      <c r="H35" s="583"/>
      <c r="I35" s="1"/>
      <c r="J35" s="1"/>
      <c r="K35" s="1"/>
      <c r="L35" s="11"/>
      <c r="M35" s="133"/>
      <c r="N35" s="122"/>
      <c r="O35" s="54"/>
      <c r="P35" s="135"/>
      <c r="Q35" s="11"/>
      <c r="R35" s="11"/>
      <c r="S35" s="11"/>
      <c r="T35" s="110"/>
      <c r="U35" s="115"/>
      <c r="V35" s="110"/>
      <c r="W35" s="122"/>
      <c r="X35" s="151"/>
      <c r="Y35" s="187"/>
      <c r="Z35" s="416"/>
      <c r="AA35" s="115"/>
      <c r="AB35" s="115"/>
      <c r="AC35" s="115"/>
      <c r="AD35" s="115"/>
      <c r="AE35" s="115"/>
      <c r="AF35" s="124"/>
      <c r="AG35" s="135"/>
      <c r="AH35" s="366"/>
      <c r="AI35" s="115"/>
      <c r="AJ35" s="124"/>
      <c r="AK35" s="135"/>
      <c r="AL35" s="366"/>
      <c r="AM35" s="110"/>
      <c r="AN35" s="124"/>
      <c r="AO35" s="283"/>
      <c r="AP35" s="113"/>
      <c r="AQ35" s="133"/>
      <c r="AR35" s="154"/>
      <c r="AS35" s="110"/>
      <c r="AT35" s="109"/>
      <c r="AU35" s="154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</row>
    <row r="36" spans="1:88" ht="13.5" customHeight="1">
      <c r="A36" s="256" t="s">
        <v>560</v>
      </c>
      <c r="B36" s="261" t="s">
        <v>327</v>
      </c>
      <c r="C36" s="269">
        <v>200</v>
      </c>
      <c r="D36" s="226"/>
      <c r="E36" s="311"/>
      <c r="F36" s="181" t="s">
        <v>533</v>
      </c>
      <c r="G36" s="290"/>
      <c r="H36" s="586"/>
      <c r="I36" s="1"/>
      <c r="J36" s="1"/>
      <c r="K36" s="1"/>
      <c r="L36" s="11"/>
      <c r="M36" s="124"/>
      <c r="N36" s="110"/>
      <c r="O36" s="14"/>
      <c r="P36" s="135"/>
      <c r="Q36" s="11"/>
      <c r="R36" s="11"/>
      <c r="S36" s="11"/>
      <c r="T36" s="110"/>
      <c r="U36" s="115"/>
      <c r="V36" s="110"/>
      <c r="W36" s="109"/>
      <c r="X36" s="154"/>
      <c r="Y36" s="187"/>
      <c r="Z36" s="416"/>
      <c r="AA36" s="115"/>
      <c r="AB36" s="115"/>
      <c r="AC36" s="115"/>
      <c r="AD36" s="115"/>
      <c r="AE36" s="115"/>
      <c r="AF36" s="124"/>
      <c r="AG36" s="110"/>
      <c r="AH36" s="107"/>
      <c r="AI36" s="115"/>
      <c r="AJ36" s="124"/>
      <c r="AK36" s="110"/>
      <c r="AL36" s="107"/>
      <c r="AM36" s="136"/>
      <c r="AN36" s="130"/>
      <c r="AO36" s="575"/>
      <c r="AP36" s="113"/>
      <c r="AQ36" s="114"/>
      <c r="AR36" s="152"/>
      <c r="AS36" s="110"/>
      <c r="AT36" s="109"/>
      <c r="AU36" s="154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</row>
    <row r="37" spans="1:88" ht="12.75" customHeight="1">
      <c r="A37" s="256" t="s">
        <v>9</v>
      </c>
      <c r="B37" s="261" t="s">
        <v>10</v>
      </c>
      <c r="C37" s="269">
        <v>35</v>
      </c>
      <c r="D37" s="110"/>
      <c r="E37" s="289" t="s">
        <v>9</v>
      </c>
      <c r="F37" s="261" t="s">
        <v>10</v>
      </c>
      <c r="G37" s="269">
        <v>40</v>
      </c>
      <c r="H37" s="584"/>
      <c r="I37" s="1"/>
      <c r="J37" s="1"/>
      <c r="K37" s="1"/>
      <c r="L37" s="11"/>
      <c r="M37" s="134"/>
      <c r="N37" s="110"/>
      <c r="O37" s="11"/>
      <c r="P37" s="110"/>
      <c r="Q37" s="11"/>
      <c r="R37" s="11"/>
      <c r="S37" s="11"/>
      <c r="T37" s="110"/>
      <c r="U37" s="115"/>
      <c r="V37" s="110"/>
      <c r="W37" s="124"/>
      <c r="X37" s="154"/>
      <c r="Y37" s="187"/>
      <c r="Z37" s="416"/>
      <c r="AA37" s="115"/>
      <c r="AB37" s="115"/>
      <c r="AC37" s="115"/>
      <c r="AD37" s="115"/>
      <c r="AE37" s="422"/>
      <c r="AF37" s="124"/>
      <c r="AG37" s="110"/>
      <c r="AH37" s="107"/>
      <c r="AI37" s="115"/>
      <c r="AJ37" s="124"/>
      <c r="AK37" s="110"/>
      <c r="AL37" s="107"/>
      <c r="AM37" s="110"/>
      <c r="AN37" s="114"/>
      <c r="AO37" s="141"/>
      <c r="AP37" s="113"/>
      <c r="AQ37" s="114"/>
      <c r="AR37" s="152"/>
      <c r="AS37" s="110"/>
      <c r="AT37" s="124"/>
      <c r="AU37" s="154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</row>
    <row r="38" spans="1:88" ht="12.75" customHeight="1">
      <c r="A38" s="256" t="s">
        <v>9</v>
      </c>
      <c r="B38" s="261" t="s">
        <v>426</v>
      </c>
      <c r="C38" s="269">
        <v>20</v>
      </c>
      <c r="D38" s="113"/>
      <c r="E38" s="289" t="s">
        <v>9</v>
      </c>
      <c r="F38" s="261" t="s">
        <v>426</v>
      </c>
      <c r="G38" s="269">
        <v>20</v>
      </c>
      <c r="H38" s="584"/>
      <c r="I38" s="5"/>
      <c r="J38" s="5"/>
      <c r="K38" s="5"/>
      <c r="L38" s="11"/>
      <c r="M38" s="124"/>
      <c r="N38" s="120"/>
      <c r="O38" s="55"/>
      <c r="P38" s="135"/>
      <c r="Q38" s="11"/>
      <c r="R38" s="11"/>
      <c r="S38" s="11"/>
      <c r="T38" s="110"/>
      <c r="U38" s="115"/>
      <c r="V38" s="110"/>
      <c r="W38" s="109"/>
      <c r="X38" s="154"/>
      <c r="Y38" s="187"/>
      <c r="Z38" s="416"/>
      <c r="AA38" s="115"/>
      <c r="AB38" s="115"/>
      <c r="AC38" s="115"/>
      <c r="AD38" s="115"/>
      <c r="AE38" s="410"/>
      <c r="AF38" s="114"/>
      <c r="AG38" s="169"/>
      <c r="AH38" s="115"/>
      <c r="AI38" s="115"/>
      <c r="AJ38" s="161"/>
      <c r="AK38" s="110"/>
      <c r="AL38" s="107"/>
      <c r="AM38" s="115"/>
      <c r="AN38" s="115"/>
      <c r="AO38" s="115"/>
      <c r="AP38" s="113"/>
      <c r="AQ38" s="114"/>
      <c r="AR38" s="152"/>
      <c r="AS38" s="150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</row>
    <row r="39" spans="1:88" ht="15.75" thickBot="1">
      <c r="A39" s="1476" t="s">
        <v>398</v>
      </c>
      <c r="B39" s="1477"/>
      <c r="C39" s="1842">
        <f>C33+C36+C37+C38+90+20+C35</f>
        <v>580</v>
      </c>
      <c r="D39" s="110"/>
      <c r="E39" s="1476" t="s">
        <v>398</v>
      </c>
      <c r="F39" s="1477"/>
      <c r="G39" s="1842">
        <f>G32+G35+G37+45+155+G38</f>
        <v>520</v>
      </c>
      <c r="H39" s="584"/>
      <c r="I39" s="11"/>
      <c r="J39" s="49"/>
      <c r="K39" s="11"/>
      <c r="L39" s="11"/>
      <c r="M39" s="124"/>
      <c r="N39" s="110"/>
      <c r="O39" s="14"/>
      <c r="P39" s="135"/>
      <c r="Q39" s="11"/>
      <c r="R39" s="11"/>
      <c r="S39" s="11"/>
      <c r="T39" s="110"/>
      <c r="U39" s="115"/>
      <c r="V39" s="110"/>
      <c r="W39" s="109"/>
      <c r="X39" s="154"/>
      <c r="Y39" s="187"/>
      <c r="Z39" s="416"/>
      <c r="AA39" s="115"/>
      <c r="AB39" s="115"/>
      <c r="AC39" s="115"/>
      <c r="AD39" s="115"/>
      <c r="AE39" s="115"/>
      <c r="AF39" s="115"/>
      <c r="AG39" s="115"/>
      <c r="AH39" s="115"/>
      <c r="AI39" s="135"/>
      <c r="AJ39" s="115"/>
      <c r="AK39" s="123"/>
      <c r="AL39" s="115"/>
      <c r="AM39" s="193"/>
      <c r="AN39" s="115"/>
      <c r="AO39" s="115"/>
      <c r="AP39" s="110"/>
      <c r="AQ39" s="109"/>
      <c r="AR39" s="154"/>
      <c r="AS39" s="226"/>
      <c r="AT39" s="206"/>
      <c r="AU39" s="207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</row>
    <row r="40" spans="1:88" ht="15.75">
      <c r="A40" s="377"/>
      <c r="B40" s="680" t="s">
        <v>123</v>
      </c>
      <c r="C40" s="61"/>
      <c r="D40" s="116"/>
      <c r="E40" s="377"/>
      <c r="F40" s="178" t="s">
        <v>123</v>
      </c>
      <c r="G40" s="61"/>
      <c r="H40" s="569"/>
      <c r="I40" s="11"/>
      <c r="J40" s="49"/>
      <c r="K40" s="11"/>
      <c r="L40" s="11"/>
      <c r="M40" s="124"/>
      <c r="N40" s="110"/>
      <c r="O40" s="14"/>
      <c r="P40" s="215"/>
      <c r="Q40" s="11"/>
      <c r="R40" s="11"/>
      <c r="S40" s="11"/>
      <c r="T40" s="110"/>
      <c r="U40" s="115"/>
      <c r="V40" s="116"/>
      <c r="W40" s="196"/>
      <c r="X40" s="417"/>
      <c r="Y40" s="418"/>
      <c r="Z40" s="416"/>
      <c r="AA40" s="115"/>
      <c r="AB40" s="115"/>
      <c r="AC40" s="115"/>
      <c r="AD40" s="115"/>
      <c r="AE40" s="115"/>
      <c r="AF40" s="115"/>
      <c r="AG40" s="115"/>
      <c r="AH40" s="115"/>
      <c r="AI40" s="135"/>
      <c r="AJ40" s="134"/>
      <c r="AK40" s="187"/>
      <c r="AL40" s="115"/>
      <c r="AM40" s="226"/>
      <c r="AN40" s="206"/>
      <c r="AO40" s="207"/>
      <c r="AP40" s="115"/>
      <c r="AQ40" s="115"/>
      <c r="AR40" s="115"/>
      <c r="AS40" s="110"/>
      <c r="AT40" s="109"/>
      <c r="AU40" s="154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</row>
    <row r="41" spans="1:88" ht="13.5" customHeight="1">
      <c r="A41" s="1729" t="s">
        <v>602</v>
      </c>
      <c r="B41" s="274" t="s">
        <v>374</v>
      </c>
      <c r="C41" s="270">
        <v>60</v>
      </c>
      <c r="D41" s="110"/>
      <c r="E41" s="1684" t="s">
        <v>686</v>
      </c>
      <c r="F41" s="261" t="s">
        <v>370</v>
      </c>
      <c r="G41" s="387">
        <v>60</v>
      </c>
      <c r="H41" s="583"/>
      <c r="I41" s="5"/>
      <c r="J41" s="49"/>
      <c r="K41" s="5"/>
      <c r="L41" s="11"/>
      <c r="M41" s="124"/>
      <c r="N41" s="110"/>
      <c r="O41" s="109"/>
      <c r="P41" s="135"/>
      <c r="Q41" s="11"/>
      <c r="R41" s="11"/>
      <c r="S41" s="11"/>
      <c r="T41" s="110"/>
      <c r="U41" s="115"/>
      <c r="V41" s="110"/>
      <c r="W41" s="196"/>
      <c r="X41" s="417"/>
      <c r="Y41" s="187"/>
      <c r="Z41" s="416"/>
      <c r="AA41" s="115"/>
      <c r="AB41" s="115"/>
      <c r="AC41" s="115"/>
      <c r="AD41" s="115"/>
      <c r="AE41" s="115"/>
      <c r="AF41" s="115"/>
      <c r="AG41" s="115"/>
      <c r="AH41" s="115"/>
      <c r="AI41" s="135"/>
      <c r="AJ41" s="410"/>
      <c r="AK41" s="110"/>
      <c r="AL41" s="366"/>
      <c r="AM41" s="110"/>
      <c r="AN41" s="109"/>
      <c r="AO41" s="154"/>
      <c r="AP41" s="150"/>
      <c r="AQ41" s="115"/>
      <c r="AR41" s="115"/>
      <c r="AS41" s="110"/>
      <c r="AT41" s="109"/>
      <c r="AU41" s="154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</row>
    <row r="42" spans="1:88" ht="14.25" customHeight="1">
      <c r="A42" s="1541" t="s">
        <v>603</v>
      </c>
      <c r="B42" s="261" t="s">
        <v>596</v>
      </c>
      <c r="C42" s="269">
        <v>200</v>
      </c>
      <c r="D42" s="120"/>
      <c r="E42" s="2281" t="s">
        <v>890</v>
      </c>
      <c r="F42" s="249" t="s">
        <v>793</v>
      </c>
      <c r="G42" s="382">
        <v>200</v>
      </c>
      <c r="H42" s="584"/>
      <c r="I42" s="11"/>
      <c r="J42" s="49"/>
      <c r="K42" s="11"/>
      <c r="L42" s="11"/>
      <c r="M42" s="124"/>
      <c r="N42" s="110"/>
      <c r="O42" s="109"/>
      <c r="P42" s="212"/>
      <c r="Q42" s="11"/>
      <c r="R42" s="11"/>
      <c r="S42" s="11"/>
      <c r="T42" s="110"/>
      <c r="U42" s="115"/>
      <c r="V42" s="116"/>
      <c r="W42" s="196"/>
      <c r="X42" s="417"/>
      <c r="Y42" s="187"/>
      <c r="Z42" s="416"/>
      <c r="AA42" s="115"/>
      <c r="AB42" s="115"/>
      <c r="AC42" s="115"/>
      <c r="AD42" s="115"/>
      <c r="AE42" s="115"/>
      <c r="AF42" s="115"/>
      <c r="AG42" s="115"/>
      <c r="AH42" s="115"/>
      <c r="AI42" s="135"/>
      <c r="AJ42" s="127"/>
      <c r="AK42" s="110"/>
      <c r="AL42" s="107"/>
      <c r="AM42" s="110"/>
      <c r="AN42" s="109"/>
      <c r="AO42" s="154"/>
      <c r="AP42" s="175"/>
      <c r="AQ42" s="206"/>
      <c r="AR42" s="207"/>
      <c r="AS42" s="110"/>
      <c r="AT42" s="109"/>
      <c r="AU42" s="154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</row>
    <row r="43" spans="1:88" ht="15" customHeight="1">
      <c r="A43" s="1847" t="s">
        <v>790</v>
      </c>
      <c r="B43" s="261" t="s">
        <v>791</v>
      </c>
      <c r="C43" s="269" t="s">
        <v>262</v>
      </c>
      <c r="D43" s="150"/>
      <c r="E43" s="256" t="s">
        <v>615</v>
      </c>
      <c r="F43" s="2326" t="s">
        <v>612</v>
      </c>
      <c r="G43" s="272">
        <v>90</v>
      </c>
      <c r="H43" s="584"/>
      <c r="I43" s="1"/>
      <c r="J43" s="1"/>
      <c r="K43" s="1"/>
      <c r="L43" s="11"/>
      <c r="M43" s="115"/>
      <c r="N43" s="221"/>
      <c r="O43" s="223"/>
      <c r="P43" s="413"/>
      <c r="Q43" s="11"/>
      <c r="R43" s="11"/>
      <c r="S43" s="11"/>
      <c r="T43" s="136"/>
      <c r="U43" s="115"/>
      <c r="V43" s="110"/>
      <c r="W43" s="196"/>
      <c r="X43" s="417"/>
      <c r="Y43" s="187"/>
      <c r="Z43" s="416"/>
      <c r="AA43" s="115"/>
      <c r="AB43" s="115"/>
      <c r="AC43" s="115"/>
      <c r="AD43" s="115"/>
      <c r="AE43" s="115"/>
      <c r="AF43" s="115"/>
      <c r="AG43" s="115"/>
      <c r="AH43" s="115"/>
      <c r="AI43" s="135"/>
      <c r="AJ43" s="127"/>
      <c r="AK43" s="110"/>
      <c r="AL43" s="107"/>
      <c r="AM43" s="120"/>
      <c r="AN43" s="122"/>
      <c r="AO43" s="151"/>
      <c r="AP43" s="110"/>
      <c r="AQ43" s="122"/>
      <c r="AR43" s="151"/>
      <c r="AS43" s="110"/>
      <c r="AT43" s="109"/>
      <c r="AU43" s="154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</row>
    <row r="44" spans="1:88" ht="14.25" customHeight="1">
      <c r="A44" s="254" t="s">
        <v>604</v>
      </c>
      <c r="B44" s="2340" t="s">
        <v>248</v>
      </c>
      <c r="C44" s="392">
        <v>150</v>
      </c>
      <c r="D44" s="175"/>
      <c r="E44" s="254" t="s">
        <v>674</v>
      </c>
      <c r="F44" s="2284" t="s">
        <v>673</v>
      </c>
      <c r="G44" s="271">
        <v>150</v>
      </c>
      <c r="H44" s="585"/>
      <c r="I44" s="1"/>
      <c r="J44" s="1"/>
      <c r="K44" s="1"/>
      <c r="L44" s="11"/>
      <c r="M44" s="115"/>
      <c r="N44" s="221"/>
      <c r="O44" s="223"/>
      <c r="P44" s="135"/>
      <c r="Q44" s="11"/>
      <c r="R44" s="11"/>
      <c r="S44" s="11"/>
      <c r="T44" s="115"/>
      <c r="U44" s="115"/>
      <c r="V44" s="116"/>
      <c r="W44" s="196"/>
      <c r="X44" s="417"/>
      <c r="Y44" s="187"/>
      <c r="Z44" s="416"/>
      <c r="AA44" s="115"/>
      <c r="AB44" s="115"/>
      <c r="AC44" s="115"/>
      <c r="AD44" s="115"/>
      <c r="AE44" s="115"/>
      <c r="AF44" s="115"/>
      <c r="AG44" s="115"/>
      <c r="AH44" s="115"/>
      <c r="AI44" s="135"/>
      <c r="AJ44" s="115"/>
      <c r="AK44" s="122"/>
      <c r="AL44" s="115"/>
      <c r="AM44" s="110"/>
      <c r="AN44" s="109"/>
      <c r="AO44" s="154"/>
      <c r="AP44" s="110"/>
      <c r="AQ44" s="122"/>
      <c r="AR44" s="151"/>
      <c r="AS44" s="136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</row>
    <row r="45" spans="1:88" ht="13.5" customHeight="1">
      <c r="A45" s="1702" t="s">
        <v>591</v>
      </c>
      <c r="B45" s="1591" t="s">
        <v>250</v>
      </c>
      <c r="C45" s="271">
        <v>200</v>
      </c>
      <c r="D45" s="110"/>
      <c r="E45" s="256" t="s">
        <v>560</v>
      </c>
      <c r="F45" s="261" t="s">
        <v>122</v>
      </c>
      <c r="G45" s="269">
        <v>200</v>
      </c>
      <c r="H45" s="584"/>
      <c r="I45" s="1"/>
      <c r="J45" s="1"/>
      <c r="K45" s="1"/>
      <c r="L45" s="11"/>
      <c r="M45" s="115"/>
      <c r="N45" s="221"/>
      <c r="O45" s="110"/>
      <c r="P45" s="135"/>
      <c r="Q45" s="11"/>
      <c r="R45" s="11"/>
      <c r="S45" s="11"/>
      <c r="T45" s="115"/>
      <c r="U45" s="115"/>
      <c r="V45" s="110"/>
      <c r="W45" s="196"/>
      <c r="X45" s="417"/>
      <c r="Y45" s="187"/>
      <c r="Z45" s="416"/>
      <c r="AA45" s="115"/>
      <c r="AB45" s="115"/>
      <c r="AC45" s="115"/>
      <c r="AD45" s="115"/>
      <c r="AE45" s="115"/>
      <c r="AF45" s="115"/>
      <c r="AG45" s="115"/>
      <c r="AH45" s="115"/>
      <c r="AI45" s="135"/>
      <c r="AJ45" s="124"/>
      <c r="AK45" s="110"/>
      <c r="AL45" s="105"/>
      <c r="AM45" s="120"/>
      <c r="AN45" s="124"/>
      <c r="AO45" s="154"/>
      <c r="AP45" s="110"/>
      <c r="AQ45" s="122"/>
      <c r="AR45" s="151"/>
      <c r="AS45" s="226"/>
      <c r="AT45" s="206"/>
      <c r="AU45" s="207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</row>
    <row r="46" spans="1:88" ht="15.75">
      <c r="A46" s="1534" t="s">
        <v>9</v>
      </c>
      <c r="B46" s="261" t="s">
        <v>10</v>
      </c>
      <c r="C46" s="269">
        <v>50</v>
      </c>
      <c r="D46" s="113"/>
      <c r="E46" s="1534" t="s">
        <v>9</v>
      </c>
      <c r="F46" s="261" t="s">
        <v>10</v>
      </c>
      <c r="G46" s="269">
        <v>50</v>
      </c>
      <c r="H46" s="587"/>
      <c r="I46" s="1"/>
      <c r="J46" s="1"/>
      <c r="K46" s="1"/>
      <c r="L46" s="11"/>
      <c r="M46" s="429"/>
      <c r="N46" s="223"/>
      <c r="O46" s="113"/>
      <c r="P46" s="135"/>
      <c r="Q46" s="11"/>
      <c r="R46" s="11"/>
      <c r="S46" s="11"/>
      <c r="T46" s="115"/>
      <c r="U46" s="115"/>
      <c r="V46" s="113"/>
      <c r="W46" s="196"/>
      <c r="X46" s="417"/>
      <c r="Y46" s="187"/>
      <c r="Z46" s="416"/>
      <c r="AA46" s="115"/>
      <c r="AB46" s="115"/>
      <c r="AC46" s="115"/>
      <c r="AD46" s="115"/>
      <c r="AE46" s="115"/>
      <c r="AF46" s="115"/>
      <c r="AG46" s="115"/>
      <c r="AH46" s="115"/>
      <c r="AI46" s="135"/>
      <c r="AJ46" s="127"/>
      <c r="AK46" s="110"/>
      <c r="AL46" s="107"/>
      <c r="AM46" s="110"/>
      <c r="AN46" s="109"/>
      <c r="AO46" s="154"/>
      <c r="AP46" s="110"/>
      <c r="AQ46" s="122"/>
      <c r="AR46" s="151"/>
      <c r="AS46" s="110"/>
      <c r="AT46" s="124"/>
      <c r="AU46" s="283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</row>
    <row r="47" spans="1:88" ht="14.25" customHeight="1">
      <c r="A47" s="276" t="s">
        <v>9</v>
      </c>
      <c r="B47" s="261" t="s">
        <v>426</v>
      </c>
      <c r="C47" s="269">
        <v>30</v>
      </c>
      <c r="D47" s="110"/>
      <c r="E47" s="276" t="s">
        <v>9</v>
      </c>
      <c r="F47" s="261" t="s">
        <v>426</v>
      </c>
      <c r="G47" s="269">
        <v>30</v>
      </c>
      <c r="H47" s="584"/>
      <c r="I47" s="1"/>
      <c r="J47" s="1"/>
      <c r="K47" s="1"/>
      <c r="L47" s="11"/>
      <c r="M47" s="115"/>
      <c r="N47" s="135"/>
      <c r="O47" s="110"/>
      <c r="P47" s="115"/>
      <c r="Q47" s="11"/>
      <c r="R47" s="11"/>
      <c r="S47" s="11"/>
      <c r="T47" s="115"/>
      <c r="U47" s="115"/>
      <c r="V47" s="113"/>
      <c r="W47" s="196"/>
      <c r="X47" s="417"/>
      <c r="Y47" s="187"/>
      <c r="Z47" s="416"/>
      <c r="AA47" s="115"/>
      <c r="AB47" s="115"/>
      <c r="AC47" s="115"/>
      <c r="AD47" s="115"/>
      <c r="AE47" s="115"/>
      <c r="AF47" s="115"/>
      <c r="AG47" s="115"/>
      <c r="AH47" s="115"/>
      <c r="AI47" s="135"/>
      <c r="AJ47" s="127"/>
      <c r="AK47" s="110"/>
      <c r="AL47" s="107"/>
      <c r="AM47" s="110"/>
      <c r="AN47" s="109"/>
      <c r="AO47" s="154"/>
      <c r="AP47" s="116"/>
      <c r="AQ47" s="117"/>
      <c r="AR47" s="152"/>
      <c r="AS47" s="113"/>
      <c r="AT47" s="109"/>
      <c r="AU47" s="148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</row>
    <row r="48" spans="1:88" ht="15" customHeight="1">
      <c r="A48" s="264" t="s">
        <v>484</v>
      </c>
      <c r="B48" s="249" t="s">
        <v>322</v>
      </c>
      <c r="C48" s="269">
        <v>100</v>
      </c>
      <c r="D48" s="110"/>
      <c r="E48" s="1733" t="s">
        <v>696</v>
      </c>
      <c r="F48" s="249" t="s">
        <v>487</v>
      </c>
      <c r="G48" s="269">
        <v>120</v>
      </c>
      <c r="H48" s="584"/>
      <c r="I48" s="1"/>
      <c r="J48" s="1"/>
      <c r="K48" s="1"/>
      <c r="L48" s="11"/>
      <c r="M48" s="115"/>
      <c r="N48" s="135"/>
      <c r="O48" s="222"/>
      <c r="P48" s="115"/>
      <c r="Q48" s="11"/>
      <c r="R48" s="11"/>
      <c r="S48" s="11"/>
      <c r="T48" s="115"/>
      <c r="U48" s="115"/>
      <c r="V48" s="113"/>
      <c r="W48" s="196"/>
      <c r="X48" s="417"/>
      <c r="Y48" s="187"/>
      <c r="Z48" s="416"/>
      <c r="AA48" s="115"/>
      <c r="AB48" s="115"/>
      <c r="AC48" s="115"/>
      <c r="AD48" s="115"/>
      <c r="AE48" s="115"/>
      <c r="AF48" s="115"/>
      <c r="AG48" s="115"/>
      <c r="AH48" s="115"/>
      <c r="AI48" s="135"/>
      <c r="AJ48" s="115"/>
      <c r="AK48" s="123"/>
      <c r="AL48" s="115"/>
      <c r="AM48" s="110"/>
      <c r="AN48" s="109"/>
      <c r="AO48" s="154"/>
      <c r="AP48" s="116"/>
      <c r="AQ48" s="119"/>
      <c r="AR48" s="208"/>
      <c r="AS48" s="110"/>
      <c r="AT48" s="109"/>
      <c r="AU48" s="148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</row>
    <row r="49" spans="1:88" ht="14.25" customHeight="1" thickBot="1">
      <c r="A49" s="1476" t="s">
        <v>399</v>
      </c>
      <c r="B49" s="1536"/>
      <c r="C49" s="1843">
        <f>C41+C42+C44+C45+C46+C47+C48+50+50</f>
        <v>890</v>
      </c>
      <c r="D49" s="110"/>
      <c r="E49" s="1476" t="s">
        <v>399</v>
      </c>
      <c r="F49" s="1536"/>
      <c r="G49" s="1843">
        <f>SUM(G41:G48)</f>
        <v>900</v>
      </c>
      <c r="H49" s="584"/>
      <c r="I49" s="1"/>
      <c r="J49" s="1"/>
      <c r="K49" s="1"/>
      <c r="L49" s="11"/>
      <c r="M49" s="115"/>
      <c r="N49" s="115"/>
      <c r="O49" s="146"/>
      <c r="P49" s="115"/>
      <c r="Q49" s="11"/>
      <c r="R49" s="11"/>
      <c r="S49" s="11"/>
      <c r="T49" s="110"/>
      <c r="U49" s="109"/>
      <c r="V49" s="113"/>
      <c r="W49" s="196"/>
      <c r="X49" s="417"/>
      <c r="Y49" s="187"/>
      <c r="Z49" s="416"/>
      <c r="AA49" s="115"/>
      <c r="AB49" s="115"/>
      <c r="AC49" s="115"/>
      <c r="AD49" s="115"/>
      <c r="AE49" s="115"/>
      <c r="AF49" s="115"/>
      <c r="AG49" s="115"/>
      <c r="AH49" s="115"/>
      <c r="AI49" s="135"/>
      <c r="AJ49" s="115"/>
      <c r="AK49" s="123"/>
      <c r="AL49" s="115"/>
      <c r="AM49" s="110"/>
      <c r="AN49" s="109"/>
      <c r="AO49" s="154"/>
      <c r="AP49" s="110"/>
      <c r="AQ49" s="109"/>
      <c r="AR49" s="154"/>
      <c r="AS49" s="576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</row>
    <row r="50" spans="1:88" ht="14.25" customHeight="1">
      <c r="A50" s="765"/>
      <c r="B50" s="376" t="s">
        <v>245</v>
      </c>
      <c r="C50" s="876"/>
      <c r="D50" s="116"/>
      <c r="E50" s="765"/>
      <c r="F50" s="376" t="s">
        <v>245</v>
      </c>
      <c r="G50" s="876"/>
      <c r="H50" s="569"/>
      <c r="I50" s="1"/>
      <c r="J50" s="1"/>
      <c r="K50" s="1"/>
      <c r="L50" s="11"/>
      <c r="M50" s="429"/>
      <c r="N50" s="225"/>
      <c r="O50" s="141"/>
      <c r="P50" s="115"/>
      <c r="Q50" s="11"/>
      <c r="R50" s="11"/>
      <c r="S50" s="11"/>
      <c r="T50" s="115"/>
      <c r="U50" s="115"/>
      <c r="V50" s="113"/>
      <c r="W50" s="196"/>
      <c r="X50" s="417"/>
      <c r="Y50" s="187"/>
      <c r="Z50" s="416"/>
      <c r="AA50" s="115"/>
      <c r="AB50" s="115"/>
      <c r="AC50" s="115"/>
      <c r="AD50" s="115"/>
      <c r="AE50" s="115"/>
      <c r="AF50" s="115"/>
      <c r="AG50" s="115"/>
      <c r="AH50" s="115"/>
      <c r="AI50" s="135"/>
      <c r="AJ50" s="115"/>
      <c r="AK50" s="123"/>
      <c r="AL50" s="115"/>
      <c r="AM50" s="110"/>
      <c r="AN50" s="124"/>
      <c r="AO50" s="148"/>
      <c r="AP50" s="115"/>
      <c r="AQ50" s="115"/>
      <c r="AR50" s="115"/>
      <c r="AS50" s="195"/>
      <c r="AT50" s="195"/>
      <c r="AU50" s="141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</row>
    <row r="51" spans="1:88">
      <c r="A51" s="254" t="s">
        <v>705</v>
      </c>
      <c r="B51" s="249" t="s">
        <v>246</v>
      </c>
      <c r="C51" s="392">
        <v>200</v>
      </c>
      <c r="D51" s="116"/>
      <c r="E51" s="1541" t="s">
        <v>524</v>
      </c>
      <c r="F51" s="261" t="s">
        <v>525</v>
      </c>
      <c r="G51" s="272">
        <v>200</v>
      </c>
      <c r="H51" s="583"/>
      <c r="I51" s="1"/>
      <c r="J51" s="1"/>
      <c r="K51" s="1"/>
      <c r="L51" s="11"/>
      <c r="M51" s="115"/>
      <c r="N51" s="126"/>
      <c r="O51" s="109"/>
      <c r="P51" s="154"/>
      <c r="Q51" s="11"/>
      <c r="R51" s="123"/>
      <c r="S51" s="11"/>
      <c r="T51" s="115"/>
      <c r="U51" s="115"/>
      <c r="V51" s="115"/>
      <c r="W51" s="110"/>
      <c r="X51" s="114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35"/>
      <c r="AJ51" s="115"/>
      <c r="AK51" s="123"/>
      <c r="AL51" s="115"/>
      <c r="AM51" s="110"/>
      <c r="AN51" s="122"/>
      <c r="AO51" s="151"/>
      <c r="AP51" s="291"/>
      <c r="AQ51" s="115"/>
      <c r="AR51" s="115"/>
      <c r="AS51" s="195"/>
      <c r="AT51" s="195"/>
      <c r="AU51" s="141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</row>
    <row r="52" spans="1:88" ht="13.5" customHeight="1">
      <c r="A52" s="176" t="s">
        <v>737</v>
      </c>
      <c r="B52" s="284" t="s">
        <v>738</v>
      </c>
      <c r="C52" s="180" t="s">
        <v>764</v>
      </c>
      <c r="D52" s="110"/>
      <c r="E52" s="255" t="s">
        <v>735</v>
      </c>
      <c r="F52" s="274" t="s">
        <v>907</v>
      </c>
      <c r="G52" s="272">
        <v>90</v>
      </c>
      <c r="H52" s="587"/>
      <c r="I52" s="1"/>
      <c r="J52" s="1"/>
      <c r="K52" s="1"/>
      <c r="L52" s="11"/>
      <c r="M52" s="115"/>
      <c r="N52" s="115"/>
      <c r="O52" s="115"/>
      <c r="P52" s="115"/>
      <c r="Q52" s="11"/>
      <c r="R52" s="123"/>
      <c r="S52" s="11"/>
      <c r="T52" s="115"/>
      <c r="U52" s="115"/>
      <c r="V52" s="115"/>
      <c r="W52" s="110"/>
      <c r="X52" s="109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35"/>
      <c r="AJ52" s="115"/>
      <c r="AK52" s="123"/>
      <c r="AL52" s="115"/>
      <c r="AM52" s="116"/>
      <c r="AN52" s="109"/>
      <c r="AO52" s="154"/>
      <c r="AP52" s="226"/>
      <c r="AQ52" s="206"/>
      <c r="AR52" s="207"/>
      <c r="AS52" s="114"/>
      <c r="AT52" s="230"/>
      <c r="AU52" s="141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</row>
    <row r="53" spans="1:88" ht="13.5" customHeight="1">
      <c r="A53" s="1823" t="s">
        <v>758</v>
      </c>
      <c r="B53" s="1087" t="s">
        <v>757</v>
      </c>
      <c r="C53" s="111"/>
      <c r="D53" s="115"/>
      <c r="E53" s="1858" t="s">
        <v>9</v>
      </c>
      <c r="F53" s="1646" t="s">
        <v>512</v>
      </c>
      <c r="G53" s="358">
        <v>15</v>
      </c>
      <c r="H53" s="584"/>
      <c r="I53" s="1"/>
      <c r="J53" s="1"/>
      <c r="K53" s="1"/>
      <c r="L53" s="11"/>
      <c r="M53" s="115"/>
      <c r="N53" s="115"/>
      <c r="O53" s="115"/>
      <c r="P53" s="115"/>
      <c r="Q53" s="11"/>
      <c r="R53" s="123"/>
      <c r="S53" s="11"/>
      <c r="T53" s="115"/>
      <c r="U53" s="115"/>
      <c r="V53" s="115"/>
      <c r="W53" s="217"/>
      <c r="X53" s="218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35"/>
      <c r="AJ53" s="115"/>
      <c r="AK53" s="123"/>
      <c r="AL53" s="115"/>
      <c r="AM53" s="110"/>
      <c r="AN53" s="124"/>
      <c r="AO53" s="154"/>
      <c r="AP53" s="110"/>
      <c r="AQ53" s="109"/>
      <c r="AR53" s="154"/>
      <c r="AS53" s="195"/>
      <c r="AT53" s="195"/>
      <c r="AU53" s="154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</row>
    <row r="54" spans="1:88">
      <c r="A54" s="201" t="s">
        <v>9</v>
      </c>
      <c r="B54" s="261" t="s">
        <v>731</v>
      </c>
      <c r="C54" s="248">
        <v>20</v>
      </c>
      <c r="D54" s="115"/>
      <c r="E54" s="276" t="s">
        <v>9</v>
      </c>
      <c r="F54" s="261" t="s">
        <v>426</v>
      </c>
      <c r="G54" s="269">
        <v>20</v>
      </c>
      <c r="H54" s="584"/>
      <c r="I54" s="1"/>
      <c r="J54" s="1"/>
      <c r="K54" s="1"/>
      <c r="L54" s="11"/>
      <c r="M54" s="115"/>
      <c r="N54" s="115"/>
      <c r="O54" s="115"/>
      <c r="P54" s="115"/>
      <c r="Q54" s="11"/>
      <c r="R54" s="123"/>
      <c r="S54" s="11"/>
      <c r="T54" s="115"/>
      <c r="U54" s="115"/>
      <c r="V54" s="115"/>
      <c r="W54" s="278"/>
      <c r="X54" s="279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0"/>
      <c r="AJ54" s="115"/>
      <c r="AK54" s="123"/>
      <c r="AL54" s="115"/>
      <c r="AM54" s="110"/>
      <c r="AN54" s="109"/>
      <c r="AO54" s="154"/>
      <c r="AP54" s="110"/>
      <c r="AQ54" s="109"/>
      <c r="AR54" s="154"/>
      <c r="AS54" s="195"/>
      <c r="AT54" s="195"/>
      <c r="AU54" s="154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</row>
    <row r="55" spans="1:88" ht="14.25" customHeight="1" thickBot="1">
      <c r="A55" s="1476" t="s">
        <v>400</v>
      </c>
      <c r="B55" s="1477"/>
      <c r="C55" s="1558">
        <f>C51+C54+100+25</f>
        <v>345</v>
      </c>
      <c r="D55" s="115"/>
      <c r="E55" s="1476" t="s">
        <v>400</v>
      </c>
      <c r="F55" s="914"/>
      <c r="G55" s="1843">
        <f>SUM(G51:G54)</f>
        <v>325</v>
      </c>
      <c r="H55" s="569"/>
      <c r="I55" s="1"/>
      <c r="J55" s="1"/>
      <c r="K55" s="1"/>
      <c r="L55" s="11"/>
      <c r="M55" s="115"/>
      <c r="N55" s="115"/>
      <c r="O55" s="115"/>
      <c r="P55" s="115"/>
      <c r="Q55" s="11"/>
      <c r="R55" s="49"/>
      <c r="S55" s="11"/>
      <c r="T55" s="115"/>
      <c r="U55" s="115"/>
      <c r="V55" s="115"/>
      <c r="W55" s="109"/>
      <c r="X55" s="154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0"/>
      <c r="AJ55" s="115"/>
      <c r="AK55" s="123"/>
      <c r="AL55" s="115"/>
      <c r="AM55" s="110"/>
      <c r="AN55" s="109"/>
      <c r="AO55" s="154"/>
      <c r="AP55" s="110"/>
      <c r="AQ55" s="109"/>
      <c r="AR55" s="154"/>
      <c r="AS55" s="109"/>
      <c r="AT55" s="109"/>
      <c r="AU55" s="141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</row>
    <row r="56" spans="1:88" s="69" customFormat="1" ht="15" customHeight="1">
      <c r="A56" s="3112" t="s">
        <v>255</v>
      </c>
      <c r="B56" s="3113"/>
      <c r="F56" s="86"/>
      <c r="G56" s="86"/>
      <c r="H56" s="571"/>
      <c r="J56" s="3113"/>
      <c r="L56" s="55"/>
      <c r="M56" s="55"/>
      <c r="N56" s="7"/>
      <c r="O56" s="7"/>
      <c r="P56" s="110"/>
      <c r="Q56" s="7"/>
      <c r="R56" s="7"/>
      <c r="S56" s="23"/>
      <c r="T56" s="113"/>
      <c r="U56" s="113"/>
      <c r="V56" s="113"/>
      <c r="W56" s="206"/>
      <c r="X56" s="298"/>
      <c r="Y56" s="206"/>
      <c r="Z56" s="298"/>
      <c r="AA56" s="113"/>
      <c r="AB56" s="113"/>
      <c r="AC56" s="113"/>
      <c r="AD56" s="109"/>
      <c r="AE56" s="110"/>
      <c r="AF56" s="109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</row>
    <row r="57" spans="1:88" ht="16.5" customHeight="1" thickBot="1">
      <c r="A57" s="320" t="s">
        <v>142</v>
      </c>
      <c r="D57" s="430" t="s">
        <v>144</v>
      </c>
      <c r="E57" s="87"/>
      <c r="F57" s="1689" t="s">
        <v>564</v>
      </c>
      <c r="H57" s="582"/>
      <c r="J57" s="84"/>
      <c r="L57" s="11"/>
      <c r="M57" s="580"/>
      <c r="N57" s="11"/>
      <c r="O57" s="11"/>
      <c r="P57" s="135"/>
      <c r="Q57" s="41"/>
      <c r="R57" s="7"/>
      <c r="S57" s="14"/>
      <c r="T57" s="113"/>
      <c r="U57" s="115"/>
      <c r="V57" s="115"/>
      <c r="W57" s="109"/>
      <c r="X57" s="148"/>
      <c r="Y57" s="418"/>
      <c r="Z57" s="421"/>
      <c r="AA57" s="115"/>
      <c r="AB57" s="115"/>
      <c r="AC57" s="115"/>
      <c r="AD57" s="213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</row>
    <row r="58" spans="1:88" ht="17.25" customHeight="1">
      <c r="A58" s="34" t="s">
        <v>2</v>
      </c>
      <c r="B58" s="384" t="s">
        <v>3</v>
      </c>
      <c r="C58" s="262" t="s">
        <v>4</v>
      </c>
      <c r="F58" s="2"/>
      <c r="G58" s="87"/>
      <c r="H58" s="569"/>
      <c r="J58" s="84"/>
      <c r="L58" s="11"/>
      <c r="M58" s="3"/>
      <c r="N58" s="123"/>
      <c r="O58" s="11"/>
      <c r="P58" s="135"/>
      <c r="Q58" s="41"/>
      <c r="R58" s="11"/>
      <c r="S58" s="14"/>
      <c r="T58" s="113"/>
      <c r="U58" s="115"/>
      <c r="V58" s="115"/>
      <c r="W58" s="109"/>
      <c r="X58" s="148"/>
      <c r="Y58" s="187"/>
      <c r="Z58" s="416"/>
      <c r="AA58" s="115"/>
      <c r="AB58" s="115"/>
      <c r="AC58" s="115"/>
      <c r="AD58" s="226"/>
      <c r="AE58" s="206"/>
      <c r="AF58" s="207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</row>
    <row r="59" spans="1:88" ht="15.75" thickBot="1">
      <c r="A59" s="275" t="s">
        <v>5</v>
      </c>
      <c r="B59" s="115"/>
      <c r="C59" s="288" t="s">
        <v>62</v>
      </c>
      <c r="D59" s="193"/>
      <c r="H59" s="569"/>
      <c r="J59" s="84"/>
      <c r="L59" s="11"/>
      <c r="M59" s="41"/>
      <c r="N59" s="110"/>
      <c r="O59" s="14"/>
      <c r="P59" s="135"/>
      <c r="Q59" s="11"/>
      <c r="R59" s="11"/>
      <c r="S59" s="11"/>
      <c r="T59" s="110"/>
      <c r="U59" s="115"/>
      <c r="V59" s="115"/>
      <c r="W59" s="109"/>
      <c r="X59" s="148"/>
      <c r="Y59" s="187"/>
      <c r="Z59" s="416"/>
      <c r="AA59" s="115"/>
      <c r="AB59" s="115"/>
      <c r="AC59" s="115"/>
      <c r="AD59" s="110"/>
      <c r="AE59" s="109"/>
      <c r="AF59" s="148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</row>
    <row r="60" spans="1:88" ht="16.5" thickBot="1">
      <c r="A60" s="1540" t="s">
        <v>283</v>
      </c>
      <c r="B60" s="75"/>
      <c r="C60" s="61"/>
      <c r="D60" s="193"/>
      <c r="H60" s="569"/>
      <c r="J60" s="84"/>
      <c r="L60" s="11"/>
      <c r="M60" s="41"/>
      <c r="N60" s="135"/>
      <c r="O60" s="14"/>
      <c r="P60" s="135"/>
      <c r="Q60" s="11"/>
      <c r="R60" s="11"/>
      <c r="S60" s="11"/>
      <c r="T60" s="110"/>
      <c r="U60" s="115"/>
      <c r="V60" s="115"/>
      <c r="W60" s="109"/>
      <c r="X60" s="154"/>
      <c r="Y60" s="187"/>
      <c r="Z60" s="416"/>
      <c r="AA60" s="115"/>
      <c r="AB60" s="115"/>
      <c r="AC60" s="115"/>
      <c r="AD60" s="110"/>
      <c r="AE60" s="109"/>
      <c r="AF60" s="148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</row>
    <row r="61" spans="1:88" ht="15.75">
      <c r="A61" s="91"/>
      <c r="B61" s="178" t="s">
        <v>158</v>
      </c>
      <c r="C61" s="61"/>
      <c r="D61" s="175"/>
      <c r="H61" s="588"/>
      <c r="J61" s="84"/>
      <c r="L61" s="11"/>
      <c r="M61" s="567"/>
      <c r="N61" s="110"/>
      <c r="O61" s="123"/>
      <c r="P61" s="115"/>
      <c r="Q61" s="11"/>
      <c r="R61" s="11"/>
      <c r="S61" s="11"/>
      <c r="T61" s="110"/>
      <c r="U61" s="115"/>
      <c r="V61" s="115"/>
      <c r="W61" s="109"/>
      <c r="X61" s="148"/>
      <c r="Y61" s="187"/>
      <c r="Z61" s="416"/>
      <c r="AA61" s="115"/>
      <c r="AB61" s="115"/>
      <c r="AC61" s="115"/>
      <c r="AD61" s="110"/>
      <c r="AE61" s="109"/>
      <c r="AF61" s="148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</row>
    <row r="62" spans="1:88">
      <c r="A62" s="254" t="s">
        <v>453</v>
      </c>
      <c r="B62" s="268" t="s">
        <v>1023</v>
      </c>
      <c r="C62" s="392">
        <v>60</v>
      </c>
      <c r="D62" s="110"/>
      <c r="H62" s="589"/>
      <c r="J62" s="184"/>
      <c r="L62" s="15"/>
      <c r="M62" s="115"/>
      <c r="N62" s="187"/>
      <c r="O62" s="115"/>
      <c r="P62" s="120"/>
      <c r="Q62" s="11"/>
      <c r="R62" s="11"/>
      <c r="S62" s="11"/>
      <c r="T62" s="110"/>
      <c r="U62" s="115"/>
      <c r="V62" s="115"/>
      <c r="W62" s="124"/>
      <c r="X62" s="154"/>
      <c r="Y62" s="187"/>
      <c r="Z62" s="416"/>
      <c r="AA62" s="115"/>
      <c r="AB62" s="115"/>
      <c r="AC62" s="115"/>
      <c r="AD62" s="110"/>
      <c r="AE62" s="109"/>
      <c r="AF62" s="154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</row>
    <row r="63" spans="1:88">
      <c r="A63" s="254" t="s">
        <v>502</v>
      </c>
      <c r="B63" s="249" t="s">
        <v>509</v>
      </c>
      <c r="C63" s="271">
        <v>90</v>
      </c>
      <c r="D63" s="110"/>
      <c r="H63" s="571"/>
      <c r="K63" s="108"/>
      <c r="L63" s="11"/>
      <c r="M63" s="124"/>
      <c r="N63" s="110"/>
      <c r="O63" s="107"/>
      <c r="P63" s="207"/>
      <c r="Q63" s="11"/>
      <c r="R63" s="11"/>
      <c r="S63" s="11"/>
      <c r="T63" s="110"/>
      <c r="U63" s="115"/>
      <c r="V63" s="115"/>
      <c r="W63" s="109"/>
      <c r="X63" s="148"/>
      <c r="Y63" s="187"/>
      <c r="Z63" s="416"/>
      <c r="AA63" s="115"/>
      <c r="AB63" s="115"/>
      <c r="AC63" s="115"/>
      <c r="AD63" s="110"/>
      <c r="AE63" s="109"/>
      <c r="AF63" s="148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</row>
    <row r="64" spans="1:88">
      <c r="A64" s="353" t="s">
        <v>506</v>
      </c>
      <c r="B64" s="1867" t="s">
        <v>504</v>
      </c>
      <c r="C64" s="271">
        <v>180</v>
      </c>
      <c r="D64" s="110"/>
      <c r="H64" s="570"/>
      <c r="I64" s="2"/>
      <c r="J64" s="2"/>
      <c r="K64" s="87"/>
      <c r="L64" s="11"/>
      <c r="M64" s="53"/>
      <c r="N64" s="110"/>
      <c r="O64" s="15"/>
      <c r="P64" s="154"/>
      <c r="Q64" s="11"/>
      <c r="R64" s="11"/>
      <c r="S64" s="11"/>
      <c r="T64" s="110"/>
      <c r="U64" s="115"/>
      <c r="V64" s="115"/>
      <c r="W64" s="109"/>
      <c r="X64" s="154"/>
      <c r="Y64" s="187"/>
      <c r="Z64" s="416"/>
      <c r="AA64" s="115"/>
      <c r="AB64" s="115"/>
      <c r="AC64" s="115"/>
      <c r="AD64" s="110"/>
      <c r="AE64" s="124"/>
      <c r="AF64" s="154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</row>
    <row r="65" spans="1:88">
      <c r="A65" s="1537"/>
      <c r="B65" s="2328" t="s">
        <v>505</v>
      </c>
      <c r="C65" s="390"/>
      <c r="D65" s="110"/>
      <c r="H65" s="571"/>
      <c r="I65" s="2"/>
      <c r="J65" s="2"/>
      <c r="K65" s="87"/>
      <c r="L65" s="11"/>
      <c r="M65" s="404"/>
      <c r="N65" s="110"/>
      <c r="O65" s="105"/>
      <c r="P65" s="141"/>
      <c r="Q65" s="11"/>
      <c r="R65" s="11"/>
      <c r="S65" s="11"/>
      <c r="T65" s="110"/>
      <c r="U65" s="115"/>
      <c r="V65" s="115"/>
      <c r="W65" s="117"/>
      <c r="X65" s="152"/>
      <c r="Y65" s="418"/>
      <c r="Z65" s="416"/>
      <c r="AA65" s="115"/>
      <c r="AB65" s="115"/>
      <c r="AC65" s="115"/>
      <c r="AD65" s="110"/>
      <c r="AE65" s="109"/>
      <c r="AF65" s="148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</row>
    <row r="66" spans="1:88" ht="12.75" customHeight="1">
      <c r="A66" s="2331" t="s">
        <v>914</v>
      </c>
      <c r="B66" s="268" t="s">
        <v>1039</v>
      </c>
      <c r="C66" s="271">
        <v>200</v>
      </c>
      <c r="D66" s="110"/>
      <c r="H66" s="568"/>
      <c r="J66" s="84"/>
      <c r="L66" s="11"/>
      <c r="M66" s="124"/>
      <c r="N66" s="110"/>
      <c r="O66" s="107"/>
      <c r="P66" s="154"/>
      <c r="Q66" s="11"/>
      <c r="R66" s="11"/>
      <c r="S66" s="11"/>
      <c r="T66" s="110"/>
      <c r="U66" s="115"/>
      <c r="V66" s="115"/>
      <c r="W66" s="109"/>
      <c r="X66" s="154"/>
      <c r="Y66" s="187"/>
      <c r="Z66" s="416"/>
      <c r="AA66" s="115"/>
      <c r="AB66" s="115"/>
      <c r="AC66" s="115"/>
      <c r="AD66" s="110"/>
      <c r="AE66" s="109"/>
      <c r="AF66" s="154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</row>
    <row r="67" spans="1:88" ht="12.75" customHeight="1">
      <c r="A67" s="256" t="s">
        <v>9</v>
      </c>
      <c r="B67" s="261" t="s">
        <v>10</v>
      </c>
      <c r="C67" s="269">
        <v>20</v>
      </c>
      <c r="D67" s="110"/>
      <c r="H67" s="571"/>
      <c r="I67" s="1"/>
      <c r="J67" s="1"/>
      <c r="K67" s="1"/>
      <c r="L67" s="11"/>
      <c r="M67" s="42"/>
      <c r="N67" s="110"/>
      <c r="O67" s="104"/>
      <c r="P67" s="154"/>
      <c r="Q67" s="11"/>
      <c r="R67" s="11"/>
      <c r="S67" s="11"/>
      <c r="T67" s="136"/>
      <c r="U67" s="115"/>
      <c r="V67" s="115"/>
      <c r="W67" s="196"/>
      <c r="X67" s="417"/>
      <c r="Y67" s="187"/>
      <c r="Z67" s="416"/>
      <c r="AA67" s="115"/>
      <c r="AB67" s="115"/>
      <c r="AC67" s="115"/>
      <c r="AD67" s="116"/>
      <c r="AE67" s="117"/>
      <c r="AF67" s="152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</row>
    <row r="68" spans="1:88" ht="13.5" customHeight="1">
      <c r="A68" s="256" t="s">
        <v>9</v>
      </c>
      <c r="B68" s="261" t="s">
        <v>426</v>
      </c>
      <c r="C68" s="269">
        <v>20</v>
      </c>
      <c r="D68" s="110"/>
      <c r="H68" s="590"/>
      <c r="I68" s="1"/>
      <c r="J68" s="1"/>
      <c r="K68" s="1"/>
      <c r="L68" s="11"/>
      <c r="M68" s="11"/>
      <c r="N68" s="123"/>
      <c r="O68" s="11"/>
      <c r="P68" s="115"/>
      <c r="Q68" s="11"/>
      <c r="R68" s="11"/>
      <c r="S68" s="11"/>
      <c r="T68" s="115"/>
      <c r="U68" s="115"/>
      <c r="V68" s="115"/>
      <c r="W68" s="196"/>
      <c r="X68" s="417"/>
      <c r="Y68" s="187"/>
      <c r="Z68" s="416"/>
      <c r="AA68" s="115"/>
      <c r="AB68" s="115"/>
      <c r="AC68" s="115"/>
      <c r="AD68" s="110"/>
      <c r="AE68" s="109"/>
      <c r="AF68" s="154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</row>
    <row r="69" spans="1:88" ht="16.5" thickBot="1">
      <c r="A69" s="1476" t="s">
        <v>398</v>
      </c>
      <c r="B69" s="1477"/>
      <c r="C69" s="1558">
        <f>SUM(C62:C68)</f>
        <v>570</v>
      </c>
      <c r="D69" s="126"/>
      <c r="H69" s="591"/>
      <c r="I69" s="1"/>
      <c r="J69" s="1"/>
      <c r="K69" s="1"/>
      <c r="L69" s="11"/>
      <c r="M69" s="97"/>
      <c r="N69" s="187"/>
      <c r="O69" s="11"/>
      <c r="P69" s="207"/>
      <c r="Q69" s="11"/>
      <c r="R69" s="11"/>
      <c r="S69" s="11"/>
      <c r="T69" s="110"/>
      <c r="U69" s="115"/>
      <c r="V69" s="115"/>
      <c r="W69" s="196"/>
      <c r="X69" s="417"/>
      <c r="Y69" s="187"/>
      <c r="Z69" s="416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</row>
    <row r="70" spans="1:88" ht="15.75">
      <c r="A70" s="377"/>
      <c r="B70" s="178" t="s">
        <v>123</v>
      </c>
      <c r="C70" s="61"/>
      <c r="D70" s="213"/>
      <c r="H70" s="589"/>
      <c r="I70" s="1"/>
      <c r="J70" s="1"/>
      <c r="K70" s="1"/>
      <c r="L70" s="11"/>
      <c r="M70" s="599"/>
      <c r="N70" s="135"/>
      <c r="O70" s="405"/>
      <c r="P70" s="141"/>
      <c r="Q70" s="11"/>
      <c r="R70" s="11"/>
      <c r="S70" s="11"/>
      <c r="T70" s="110"/>
      <c r="U70" s="115"/>
      <c r="V70" s="115"/>
      <c r="W70" s="196"/>
      <c r="X70" s="417"/>
      <c r="Y70" s="187"/>
      <c r="Z70" s="416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</row>
    <row r="71" spans="1:88" ht="15.75">
      <c r="A71" s="434" t="s">
        <v>930</v>
      </c>
      <c r="B71" s="274" t="s">
        <v>957</v>
      </c>
      <c r="C71" s="1851">
        <v>60</v>
      </c>
      <c r="D71" s="226"/>
      <c r="H71" s="592"/>
      <c r="I71" s="1"/>
      <c r="J71" s="1"/>
      <c r="K71" s="1"/>
      <c r="L71" s="11"/>
      <c r="M71" s="124"/>
      <c r="N71" s="110"/>
      <c r="O71" s="107"/>
      <c r="P71" s="115"/>
      <c r="Q71" s="11"/>
      <c r="R71" s="11"/>
      <c r="S71" s="11"/>
      <c r="T71" s="110"/>
      <c r="U71" s="109"/>
      <c r="V71" s="115"/>
      <c r="W71" s="196"/>
      <c r="X71" s="417"/>
      <c r="Y71" s="187"/>
      <c r="Z71" s="416"/>
      <c r="AA71" s="115"/>
      <c r="AB71" s="115"/>
      <c r="AC71" s="115"/>
      <c r="AD71" s="115"/>
      <c r="AE71" s="124"/>
      <c r="AF71" s="110"/>
      <c r="AG71" s="109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</row>
    <row r="72" spans="1:88" ht="15.75">
      <c r="A72" s="2473" t="s">
        <v>687</v>
      </c>
      <c r="B72" s="249" t="s">
        <v>798</v>
      </c>
      <c r="C72" s="355">
        <v>200</v>
      </c>
      <c r="D72" s="110"/>
      <c r="H72" s="592"/>
      <c r="I72" s="1"/>
      <c r="J72" s="1"/>
      <c r="K72" s="1"/>
      <c r="L72" s="11"/>
      <c r="M72" s="124"/>
      <c r="N72" s="110"/>
      <c r="O72" s="107"/>
      <c r="P72" s="207"/>
      <c r="Q72" s="11"/>
      <c r="R72" s="11"/>
      <c r="S72" s="11"/>
      <c r="T72" s="115"/>
      <c r="U72" s="115"/>
      <c r="V72" s="115"/>
      <c r="W72" s="196"/>
      <c r="X72" s="417"/>
      <c r="Y72" s="187"/>
      <c r="Z72" s="416"/>
      <c r="AA72" s="115"/>
      <c r="AB72" s="115"/>
      <c r="AC72" s="115"/>
      <c r="AD72" s="115"/>
      <c r="AE72" s="124"/>
      <c r="AF72" s="110"/>
      <c r="AG72" s="109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</row>
    <row r="73" spans="1:88" ht="17.25" customHeight="1">
      <c r="A73" s="2473" t="s">
        <v>699</v>
      </c>
      <c r="B73" s="261" t="s">
        <v>626</v>
      </c>
      <c r="C73" s="355">
        <v>150</v>
      </c>
      <c r="D73" s="110"/>
      <c r="H73" s="571"/>
      <c r="I73" s="1"/>
      <c r="J73" s="1"/>
      <c r="K73" s="1"/>
      <c r="L73" s="11"/>
      <c r="M73" s="124"/>
      <c r="N73" s="110"/>
      <c r="O73" s="107"/>
      <c r="P73" s="154"/>
      <c r="Q73" s="11"/>
      <c r="R73" s="11"/>
      <c r="S73" s="11"/>
      <c r="T73" s="115"/>
      <c r="U73" s="115"/>
      <c r="V73" s="115"/>
      <c r="W73" s="196"/>
      <c r="X73" s="417"/>
      <c r="Y73" s="187"/>
      <c r="Z73" s="416"/>
      <c r="AA73" s="115"/>
      <c r="AB73" s="115"/>
      <c r="AC73" s="115"/>
      <c r="AD73" s="115"/>
      <c r="AE73" s="150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</row>
    <row r="74" spans="1:88" ht="15.75">
      <c r="A74" s="2473" t="s">
        <v>700</v>
      </c>
      <c r="B74" s="1713" t="s">
        <v>800</v>
      </c>
      <c r="C74" s="355">
        <v>120</v>
      </c>
      <c r="D74" s="110"/>
      <c r="H74" s="571"/>
      <c r="I74" s="1"/>
      <c r="J74" s="1"/>
      <c r="K74" s="1"/>
      <c r="L74" s="11"/>
      <c r="M74" s="124"/>
      <c r="N74" s="110"/>
      <c r="O74" s="107"/>
      <c r="P74" s="154"/>
      <c r="Q74" s="11"/>
      <c r="R74" s="11"/>
      <c r="S74" s="11"/>
      <c r="T74" s="115"/>
      <c r="U74" s="115"/>
      <c r="V74" s="115"/>
      <c r="W74" s="196"/>
      <c r="X74" s="417"/>
      <c r="Y74" s="187"/>
      <c r="Z74" s="416"/>
      <c r="AA74" s="115"/>
      <c r="AB74" s="115"/>
      <c r="AC74" s="115"/>
      <c r="AD74" s="115"/>
      <c r="AE74" s="226"/>
      <c r="AF74" s="206"/>
      <c r="AG74" s="207"/>
      <c r="AH74" s="213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</row>
    <row r="75" spans="1:88" ht="15.75">
      <c r="A75" s="434" t="s">
        <v>698</v>
      </c>
      <c r="B75" s="249" t="s">
        <v>803</v>
      </c>
      <c r="C75" s="355">
        <v>200</v>
      </c>
      <c r="D75" s="110"/>
      <c r="H75" s="571"/>
      <c r="I75" s="1"/>
      <c r="J75" s="1"/>
      <c r="K75" s="1"/>
      <c r="L75" s="11"/>
      <c r="M75" s="124"/>
      <c r="N75" s="110"/>
      <c r="O75" s="107"/>
      <c r="P75" s="154"/>
      <c r="Q75" s="11"/>
      <c r="R75" s="11"/>
      <c r="S75" s="11"/>
      <c r="T75" s="115"/>
      <c r="U75" s="115"/>
      <c r="V75" s="115"/>
      <c r="W75" s="196"/>
      <c r="X75" s="417"/>
      <c r="Y75" s="187"/>
      <c r="Z75" s="416"/>
      <c r="AA75" s="115"/>
      <c r="AB75" s="115"/>
      <c r="AC75" s="115"/>
      <c r="AD75" s="115"/>
      <c r="AE75" s="110"/>
      <c r="AF75" s="109"/>
      <c r="AG75" s="148"/>
      <c r="AH75" s="226"/>
      <c r="AI75" s="206"/>
      <c r="AJ75" s="207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</row>
    <row r="76" spans="1:88">
      <c r="A76" s="1533" t="s">
        <v>9</v>
      </c>
      <c r="B76" s="261" t="s">
        <v>10</v>
      </c>
      <c r="C76" s="355">
        <v>30</v>
      </c>
      <c r="D76" s="110"/>
      <c r="H76" s="568"/>
      <c r="I76" s="1"/>
      <c r="J76" s="1"/>
      <c r="K76" s="1"/>
      <c r="L76" s="11"/>
      <c r="M76" s="124"/>
      <c r="N76" s="7"/>
      <c r="O76" s="107"/>
      <c r="P76" s="154"/>
      <c r="Q76" s="11"/>
      <c r="R76" s="11"/>
      <c r="S76" s="11"/>
      <c r="T76" s="115"/>
      <c r="U76" s="115"/>
      <c r="V76" s="115"/>
      <c r="W76" s="115"/>
      <c r="X76" s="115"/>
      <c r="Y76" s="115"/>
      <c r="Z76" s="115"/>
      <c r="AA76" s="115"/>
      <c r="AB76" s="115"/>
      <c r="AC76" s="124"/>
      <c r="AD76" s="120"/>
      <c r="AE76" s="110"/>
      <c r="AF76" s="109"/>
      <c r="AG76" s="148"/>
      <c r="AH76" s="110"/>
      <c r="AI76" s="109"/>
      <c r="AJ76" s="148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</row>
    <row r="77" spans="1:88">
      <c r="A77" s="1533" t="s">
        <v>9</v>
      </c>
      <c r="B77" s="261" t="s">
        <v>426</v>
      </c>
      <c r="C77" s="355">
        <v>20</v>
      </c>
      <c r="D77" s="110"/>
      <c r="H77" s="568"/>
      <c r="I77" s="1"/>
      <c r="J77" s="1"/>
      <c r="K77" s="1"/>
      <c r="L77" s="11"/>
      <c r="M77" s="11"/>
      <c r="N77" s="11"/>
      <c r="O77" s="11"/>
      <c r="P77" s="115"/>
      <c r="Q77" s="11"/>
      <c r="R77" s="11"/>
      <c r="S77" s="11"/>
      <c r="T77" s="115"/>
      <c r="U77" s="115"/>
      <c r="V77" s="115"/>
      <c r="W77" s="115"/>
      <c r="X77" s="115"/>
      <c r="Y77" s="115"/>
      <c r="Z77" s="222"/>
      <c r="AA77" s="115"/>
      <c r="AB77" s="115"/>
      <c r="AC77" s="124"/>
      <c r="AD77" s="110"/>
      <c r="AE77" s="110"/>
      <c r="AF77" s="109"/>
      <c r="AG77" s="148"/>
      <c r="AH77" s="110"/>
      <c r="AI77" s="109"/>
      <c r="AJ77" s="148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</row>
    <row r="78" spans="1:88">
      <c r="A78" s="2474" t="s">
        <v>483</v>
      </c>
      <c r="B78" s="261" t="s">
        <v>695</v>
      </c>
      <c r="C78" s="358">
        <v>105</v>
      </c>
      <c r="D78" s="116"/>
      <c r="H78" s="571"/>
      <c r="I78" s="1"/>
      <c r="J78" s="1"/>
      <c r="K78" s="1"/>
      <c r="L78" s="11"/>
      <c r="M78" s="11"/>
      <c r="N78" s="49"/>
      <c r="O78" s="11"/>
      <c r="P78" s="115"/>
      <c r="Q78" s="11"/>
      <c r="R78" s="11"/>
      <c r="S78" s="11"/>
      <c r="T78" s="115"/>
      <c r="U78" s="115"/>
      <c r="V78" s="115"/>
      <c r="W78" s="141"/>
      <c r="X78" s="115"/>
      <c r="Y78" s="115"/>
      <c r="Z78" s="115"/>
      <c r="AA78" s="115"/>
      <c r="AB78" s="115"/>
      <c r="AC78" s="115"/>
      <c r="AD78" s="115"/>
      <c r="AE78" s="110"/>
      <c r="AF78" s="302"/>
      <c r="AG78" s="303"/>
      <c r="AH78" s="110"/>
      <c r="AI78" s="109"/>
      <c r="AJ78" s="148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</row>
    <row r="79" spans="1:88" ht="13.5" customHeight="1" thickBot="1">
      <c r="A79" s="1476" t="s">
        <v>399</v>
      </c>
      <c r="B79" s="1536"/>
      <c r="C79" s="1843">
        <f>SUM(C71:C78)</f>
        <v>885</v>
      </c>
      <c r="D79" s="116"/>
      <c r="H79" s="571"/>
      <c r="I79" s="1"/>
      <c r="J79" s="1"/>
      <c r="K79" s="1"/>
      <c r="L79" s="11"/>
      <c r="M79" s="41"/>
      <c r="N79" s="110"/>
      <c r="O79" s="14"/>
      <c r="P79" s="115"/>
      <c r="Q79" s="11"/>
      <c r="R79" s="11"/>
      <c r="S79" s="11"/>
      <c r="T79" s="115"/>
      <c r="U79" s="115"/>
      <c r="V79" s="115"/>
      <c r="W79" s="141"/>
      <c r="X79" s="115"/>
      <c r="Y79" s="115"/>
      <c r="Z79" s="115"/>
      <c r="AA79" s="115"/>
      <c r="AB79" s="115"/>
      <c r="AC79" s="115"/>
      <c r="AD79" s="115"/>
      <c r="AE79" s="110"/>
      <c r="AF79" s="302"/>
      <c r="AG79" s="303"/>
      <c r="AH79" s="110"/>
      <c r="AI79" s="109"/>
      <c r="AJ79" s="154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</row>
    <row r="80" spans="1:88" ht="12.75" customHeight="1">
      <c r="A80" s="377"/>
      <c r="B80" s="178" t="s">
        <v>245</v>
      </c>
      <c r="C80" s="677"/>
      <c r="D80" s="110"/>
      <c r="H80" s="569"/>
      <c r="I80" s="1"/>
      <c r="J80" s="1"/>
      <c r="K80" s="1"/>
      <c r="L80" s="11"/>
      <c r="M80" s="41"/>
      <c r="N80" s="115"/>
      <c r="O80" s="14"/>
      <c r="P80" s="115"/>
      <c r="Q80" s="11"/>
      <c r="R80" s="11"/>
      <c r="S80" s="11"/>
      <c r="T80" s="115"/>
      <c r="U80" s="115"/>
      <c r="V80" s="115"/>
      <c r="W80" s="141"/>
      <c r="X80" s="115"/>
      <c r="Y80" s="115"/>
      <c r="Z80" s="115"/>
      <c r="AA80" s="115"/>
      <c r="AB80" s="115"/>
      <c r="AC80" s="115"/>
      <c r="AD80" s="115"/>
      <c r="AE80" s="110"/>
      <c r="AF80" s="277"/>
      <c r="AG80" s="148"/>
      <c r="AH80" s="110"/>
      <c r="AI80" s="109"/>
      <c r="AJ80" s="148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</row>
    <row r="81" spans="1:88" ht="15.75">
      <c r="A81" s="254" t="s">
        <v>705</v>
      </c>
      <c r="B81" s="249" t="s">
        <v>246</v>
      </c>
      <c r="C81" s="392">
        <v>200</v>
      </c>
      <c r="D81" s="115"/>
      <c r="H81" s="569"/>
      <c r="I81" s="1"/>
      <c r="J81" s="1"/>
      <c r="K81" s="1"/>
      <c r="L81" s="11"/>
      <c r="M81" s="734"/>
      <c r="N81" s="115"/>
      <c r="O81" s="11"/>
      <c r="P81" s="115"/>
      <c r="Q81" s="11"/>
      <c r="R81" s="11"/>
      <c r="S81" s="11"/>
      <c r="T81" s="115"/>
      <c r="U81" s="115"/>
      <c r="V81" s="115"/>
      <c r="W81" s="141"/>
      <c r="X81" s="115"/>
      <c r="Y81" s="115"/>
      <c r="Z81" s="115"/>
      <c r="AA81" s="115"/>
      <c r="AB81" s="115"/>
      <c r="AC81" s="115"/>
      <c r="AD81" s="115"/>
      <c r="AE81" s="110"/>
      <c r="AF81" s="109"/>
      <c r="AG81" s="148"/>
      <c r="AH81" s="110"/>
      <c r="AI81" s="124"/>
      <c r="AJ81" s="154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</row>
    <row r="82" spans="1:88">
      <c r="A82" s="254" t="s">
        <v>724</v>
      </c>
      <c r="B82" s="2336" t="s">
        <v>725</v>
      </c>
      <c r="C82" s="392" t="s">
        <v>267</v>
      </c>
      <c r="D82" s="115"/>
      <c r="H82" s="569"/>
      <c r="I82" s="1"/>
      <c r="J82" s="1"/>
      <c r="K82" s="1"/>
      <c r="L82" s="11"/>
      <c r="M82" s="115"/>
      <c r="N82" s="187"/>
      <c r="O82" s="115"/>
      <c r="P82" s="148"/>
      <c r="Q82" s="11"/>
      <c r="R82" s="123"/>
      <c r="S82" s="11"/>
      <c r="T82" s="115"/>
      <c r="U82" s="115"/>
      <c r="V82" s="115"/>
      <c r="W82" s="206"/>
      <c r="X82" s="298"/>
      <c r="Y82" s="206"/>
      <c r="Z82" s="298"/>
      <c r="AA82" s="115"/>
      <c r="AB82" s="113"/>
      <c r="AC82" s="202"/>
      <c r="AD82" s="115"/>
      <c r="AE82" s="113"/>
      <c r="AF82" s="109"/>
      <c r="AG82" s="141"/>
      <c r="AH82" s="110"/>
      <c r="AI82" s="109"/>
      <c r="AJ82" s="148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</row>
    <row r="83" spans="1:88" ht="12.75" customHeight="1">
      <c r="A83" s="182"/>
      <c r="B83" s="2315" t="s">
        <v>726</v>
      </c>
      <c r="C83" s="290"/>
      <c r="H83" s="569"/>
      <c r="I83" s="1"/>
      <c r="J83" s="1"/>
      <c r="K83" s="1"/>
      <c r="L83" s="11"/>
      <c r="M83" s="124"/>
      <c r="N83" s="110"/>
      <c r="O83" s="124"/>
      <c r="P83" s="154"/>
      <c r="Q83" s="3"/>
      <c r="R83" s="123"/>
      <c r="S83" s="11"/>
      <c r="T83" s="115"/>
      <c r="U83" s="115"/>
      <c r="V83" s="307"/>
      <c r="W83" s="109"/>
      <c r="X83" s="154"/>
      <c r="Y83" s="415"/>
      <c r="Z83" s="416"/>
      <c r="AA83" s="115"/>
      <c r="AB83" s="115"/>
      <c r="AC83" s="115"/>
      <c r="AD83" s="115"/>
      <c r="AE83" s="110"/>
      <c r="AF83" s="109"/>
      <c r="AG83" s="154"/>
      <c r="AH83" s="110"/>
      <c r="AI83" s="109"/>
      <c r="AJ83" s="154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</row>
    <row r="84" spans="1:88" ht="13.5" customHeight="1">
      <c r="A84" s="256" t="s">
        <v>9</v>
      </c>
      <c r="B84" s="261" t="s">
        <v>10</v>
      </c>
      <c r="C84" s="269">
        <v>20</v>
      </c>
      <c r="H84" s="569"/>
      <c r="I84" s="1"/>
      <c r="J84" s="1"/>
      <c r="K84" s="1"/>
      <c r="L84" s="11"/>
      <c r="M84" s="134"/>
      <c r="N84" s="110"/>
      <c r="O84" s="115"/>
      <c r="P84" s="115"/>
      <c r="Q84" s="41"/>
      <c r="R84" s="7"/>
      <c r="S84" s="14"/>
      <c r="T84" s="115"/>
      <c r="U84" s="115"/>
      <c r="V84" s="307"/>
      <c r="W84" s="109"/>
      <c r="X84" s="154"/>
      <c r="Y84" s="187"/>
      <c r="Z84" s="416"/>
      <c r="AA84" s="115"/>
      <c r="AB84" s="115"/>
      <c r="AC84" s="115"/>
      <c r="AD84" s="115"/>
      <c r="AE84" s="110"/>
      <c r="AF84" s="109"/>
      <c r="AG84" s="154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</row>
    <row r="85" spans="1:88" ht="14.25" customHeight="1" thickBot="1">
      <c r="A85" s="1476" t="s">
        <v>400</v>
      </c>
      <c r="B85" s="914"/>
      <c r="C85" s="1843">
        <f>C81+C84+90+20</f>
        <v>330</v>
      </c>
      <c r="H85" s="569"/>
      <c r="I85" s="1"/>
      <c r="J85" s="1"/>
      <c r="K85" s="1"/>
      <c r="L85" s="11"/>
      <c r="M85" s="124"/>
      <c r="N85" s="110"/>
      <c r="O85" s="105"/>
      <c r="P85" s="115"/>
      <c r="Q85" s="41"/>
      <c r="R85" s="11"/>
      <c r="S85" s="14"/>
      <c r="T85" s="107"/>
      <c r="U85" s="115"/>
      <c r="V85" s="110"/>
      <c r="W85" s="109"/>
      <c r="X85" s="154"/>
      <c r="Y85" s="187"/>
      <c r="Z85" s="416"/>
      <c r="AA85" s="115"/>
      <c r="AB85" s="115"/>
      <c r="AC85" s="115"/>
      <c r="AD85" s="115"/>
      <c r="AE85" s="110"/>
      <c r="AF85" s="109"/>
      <c r="AG85" s="154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</row>
    <row r="86" spans="1:88" ht="12" customHeight="1" thickBot="1">
      <c r="D86" s="430" t="s">
        <v>143</v>
      </c>
      <c r="H86" s="569"/>
      <c r="I86" s="1"/>
      <c r="J86" s="1"/>
      <c r="K86" s="1"/>
      <c r="L86" s="11"/>
      <c r="M86" s="684"/>
      <c r="N86" s="7"/>
      <c r="O86" s="15"/>
      <c r="P86" s="115"/>
      <c r="Q86" s="11"/>
      <c r="R86" s="11"/>
      <c r="S86" s="11"/>
      <c r="T86" s="113"/>
      <c r="U86" s="115"/>
      <c r="V86" s="110"/>
      <c r="W86" s="109"/>
      <c r="X86" s="154"/>
      <c r="Y86" s="187"/>
      <c r="Z86" s="416"/>
      <c r="AA86" s="115"/>
      <c r="AB86" s="115"/>
      <c r="AC86" s="115"/>
      <c r="AD86" s="115"/>
      <c r="AE86" s="110"/>
      <c r="AF86" s="114"/>
      <c r="AG86" s="141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</row>
    <row r="87" spans="1:88" ht="10.9" customHeight="1" thickBot="1">
      <c r="A87" s="115"/>
      <c r="B87" s="187"/>
      <c r="C87" s="115"/>
      <c r="D87" s="115"/>
      <c r="E87" s="383" t="s">
        <v>2</v>
      </c>
      <c r="F87" s="384" t="s">
        <v>3</v>
      </c>
      <c r="G87" s="755" t="s">
        <v>4</v>
      </c>
      <c r="H87" s="571"/>
      <c r="L87" s="11"/>
      <c r="M87" s="124"/>
      <c r="N87" s="110"/>
      <c r="O87" s="107"/>
      <c r="P87" s="115"/>
      <c r="Q87" s="11"/>
      <c r="R87" s="11"/>
      <c r="S87" s="11"/>
      <c r="T87" s="113"/>
      <c r="U87" s="115"/>
      <c r="V87" s="116"/>
      <c r="W87" s="308"/>
      <c r="X87" s="309"/>
      <c r="Y87" s="187"/>
      <c r="Z87" s="416"/>
      <c r="AA87" s="115"/>
      <c r="AB87" s="115"/>
      <c r="AC87" s="115"/>
      <c r="AD87" s="115"/>
      <c r="AE87" s="110"/>
      <c r="AF87" s="229"/>
      <c r="AG87" s="304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</row>
    <row r="88" spans="1:88" ht="13.5" customHeight="1" thickBot="1">
      <c r="A88" s="34" t="s">
        <v>2</v>
      </c>
      <c r="B88" s="384" t="s">
        <v>3</v>
      </c>
      <c r="C88" s="262" t="s">
        <v>4</v>
      </c>
      <c r="D88" s="115"/>
      <c r="E88" s="385" t="s">
        <v>5</v>
      </c>
      <c r="F88" s="115"/>
      <c r="G88" s="756" t="s">
        <v>62</v>
      </c>
      <c r="H88" s="569"/>
      <c r="L88" s="11"/>
      <c r="M88" s="128"/>
      <c r="N88" s="110"/>
      <c r="O88" s="107"/>
      <c r="P88" s="115"/>
      <c r="Q88" s="11"/>
      <c r="R88" s="11"/>
      <c r="S88" s="11"/>
      <c r="T88" s="113"/>
      <c r="U88" s="115"/>
      <c r="V88" s="116"/>
      <c r="W88" s="117"/>
      <c r="X88" s="152"/>
      <c r="Y88" s="423"/>
      <c r="Z88" s="416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</row>
    <row r="89" spans="1:88" ht="16.5" customHeight="1" thickBot="1">
      <c r="A89" s="275" t="s">
        <v>5</v>
      </c>
      <c r="B89" s="1540" t="s">
        <v>284</v>
      </c>
      <c r="C89" s="288" t="s">
        <v>62</v>
      </c>
      <c r="D89" s="115"/>
      <c r="E89" s="2513" t="s">
        <v>287</v>
      </c>
      <c r="F89" s="47"/>
      <c r="G89" s="1862"/>
      <c r="H89" s="593"/>
      <c r="L89" s="11"/>
      <c r="M89" s="97"/>
      <c r="N89" s="187"/>
      <c r="O89" s="11"/>
      <c r="P89" s="115"/>
      <c r="Q89" s="11"/>
      <c r="R89" s="11"/>
      <c r="S89" s="11"/>
      <c r="T89" s="110"/>
      <c r="U89" s="115"/>
      <c r="V89" s="116"/>
      <c r="W89" s="277"/>
      <c r="X89" s="148"/>
      <c r="Y89" s="187"/>
      <c r="Z89" s="416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</row>
    <row r="90" spans="1:88" ht="12" customHeight="1">
      <c r="A90" s="1529"/>
      <c r="B90" s="179" t="s">
        <v>158</v>
      </c>
      <c r="C90" s="145"/>
      <c r="D90" s="115"/>
      <c r="E90" s="91"/>
      <c r="F90" s="178" t="s">
        <v>158</v>
      </c>
      <c r="G90" s="61"/>
      <c r="H90" s="589"/>
      <c r="L90" s="11"/>
      <c r="M90" s="97"/>
      <c r="N90" s="110"/>
      <c r="O90" s="666"/>
      <c r="P90" s="115"/>
      <c r="Q90" s="11"/>
      <c r="R90" s="11"/>
      <c r="S90" s="11"/>
      <c r="T90" s="110"/>
      <c r="U90" s="115"/>
      <c r="V90" s="116"/>
      <c r="W90" s="109"/>
      <c r="X90" s="148"/>
      <c r="Y90" s="187"/>
      <c r="Z90" s="416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</row>
    <row r="91" spans="1:88" ht="12" customHeight="1">
      <c r="A91" s="437" t="s">
        <v>383</v>
      </c>
      <c r="B91" s="260" t="s">
        <v>369</v>
      </c>
      <c r="C91" s="382">
        <v>60</v>
      </c>
      <c r="D91" s="294"/>
      <c r="E91" s="1647" t="s">
        <v>950</v>
      </c>
      <c r="F91" s="274" t="s">
        <v>374</v>
      </c>
      <c r="G91" s="392">
        <v>60</v>
      </c>
      <c r="H91" s="571"/>
      <c r="L91" s="11"/>
      <c r="M91" s="62"/>
      <c r="N91" s="110"/>
      <c r="O91" s="15"/>
      <c r="P91" s="115"/>
      <c r="Q91" s="11"/>
      <c r="R91" s="11"/>
      <c r="S91" s="11"/>
      <c r="T91" s="110"/>
      <c r="U91" s="115"/>
      <c r="V91" s="113"/>
      <c r="W91" s="109"/>
      <c r="X91" s="141"/>
      <c r="Y91" s="418"/>
      <c r="Z91" s="416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</row>
    <row r="92" spans="1:88" ht="12" customHeight="1">
      <c r="A92" s="437" t="s">
        <v>548</v>
      </c>
      <c r="B92" s="284" t="s">
        <v>621</v>
      </c>
      <c r="C92" s="271" t="s">
        <v>808</v>
      </c>
      <c r="D92" s="228"/>
      <c r="E92" s="256" t="s">
        <v>550</v>
      </c>
      <c r="F92" s="181" t="s">
        <v>151</v>
      </c>
      <c r="G92" s="269" t="s">
        <v>618</v>
      </c>
      <c r="H92" s="570"/>
      <c r="L92" s="11"/>
      <c r="M92" s="41"/>
      <c r="N92" s="351"/>
      <c r="O92" s="666"/>
      <c r="P92" s="115"/>
      <c r="Q92" s="11"/>
      <c r="R92" s="11"/>
      <c r="S92" s="11"/>
      <c r="T92" s="110"/>
      <c r="U92" s="115"/>
      <c r="V92" s="110"/>
      <c r="W92" s="109"/>
      <c r="X92" s="154"/>
      <c r="Y92" s="187"/>
      <c r="Z92" s="416"/>
      <c r="AA92" s="115"/>
      <c r="AB92" s="115"/>
      <c r="AC92" s="115"/>
      <c r="AD92" s="115"/>
      <c r="AE92" s="115"/>
      <c r="AF92" s="115"/>
      <c r="AG92" s="110"/>
      <c r="AH92" s="110"/>
      <c r="AI92" s="110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</row>
    <row r="93" spans="1:88" ht="12" customHeight="1">
      <c r="A93" s="311" t="s">
        <v>545</v>
      </c>
      <c r="B93" s="2315" t="s">
        <v>547</v>
      </c>
      <c r="C93" s="78"/>
      <c r="D93" s="226"/>
      <c r="E93" s="254" t="s">
        <v>557</v>
      </c>
      <c r="F93" s="249" t="s">
        <v>161</v>
      </c>
      <c r="G93" s="392">
        <v>200</v>
      </c>
      <c r="H93" s="571"/>
      <c r="L93" s="11"/>
      <c r="M93" s="41"/>
      <c r="N93" s="7"/>
      <c r="O93" s="15"/>
      <c r="P93" s="207"/>
      <c r="Q93" s="11"/>
      <c r="R93" s="11"/>
      <c r="S93" s="11"/>
      <c r="T93" s="110"/>
      <c r="U93" s="115"/>
      <c r="V93" s="110"/>
      <c r="W93" s="109"/>
      <c r="X93" s="154"/>
      <c r="Y93" s="187"/>
      <c r="Z93" s="416"/>
      <c r="AA93" s="115"/>
      <c r="AB93" s="115"/>
      <c r="AC93" s="115"/>
      <c r="AD93" s="115"/>
      <c r="AE93" s="115"/>
      <c r="AF93" s="115"/>
      <c r="AG93" s="115"/>
      <c r="AH93" s="115"/>
      <c r="AI93" s="135"/>
      <c r="AJ93" s="113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</row>
    <row r="94" spans="1:88" ht="12" customHeight="1">
      <c r="A94" s="1635" t="s">
        <v>499</v>
      </c>
      <c r="B94" s="249" t="s">
        <v>250</v>
      </c>
      <c r="C94" s="775">
        <v>200</v>
      </c>
      <c r="D94" s="113"/>
      <c r="E94" s="276" t="s">
        <v>9</v>
      </c>
      <c r="F94" s="261" t="s">
        <v>10</v>
      </c>
      <c r="G94" s="269">
        <v>40</v>
      </c>
      <c r="H94" s="571"/>
      <c r="L94" s="11"/>
      <c r="M94" s="41"/>
      <c r="N94" s="7"/>
      <c r="O94" s="15"/>
      <c r="P94" s="154"/>
      <c r="Q94" s="11"/>
      <c r="R94" s="11"/>
      <c r="S94" s="11"/>
      <c r="T94" s="110"/>
      <c r="U94" s="115"/>
      <c r="V94" s="110"/>
      <c r="W94" s="109"/>
      <c r="X94" s="154"/>
      <c r="Y94" s="187"/>
      <c r="Z94" s="416"/>
      <c r="AA94" s="115"/>
      <c r="AB94" s="115"/>
      <c r="AC94" s="115"/>
      <c r="AD94" s="115"/>
      <c r="AE94" s="115"/>
      <c r="AF94" s="115"/>
      <c r="AG94" s="115"/>
      <c r="AH94" s="115"/>
      <c r="AI94" s="135"/>
      <c r="AJ94" s="113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</row>
    <row r="95" spans="1:88" ht="12" customHeight="1">
      <c r="A95" s="256" t="s">
        <v>9</v>
      </c>
      <c r="B95" s="261" t="s">
        <v>10</v>
      </c>
      <c r="C95" s="269">
        <v>35</v>
      </c>
      <c r="D95" s="113"/>
      <c r="E95" s="276" t="s">
        <v>9</v>
      </c>
      <c r="F95" s="261" t="s">
        <v>426</v>
      </c>
      <c r="G95" s="269">
        <v>30</v>
      </c>
      <c r="H95" s="571"/>
      <c r="L95" s="11"/>
      <c r="M95" s="41"/>
      <c r="N95" s="7"/>
      <c r="O95" s="15"/>
      <c r="P95" s="148"/>
      <c r="Q95" s="11"/>
      <c r="R95" s="11"/>
      <c r="S95" s="11"/>
      <c r="T95" s="110"/>
      <c r="U95" s="115"/>
      <c r="V95" s="116"/>
      <c r="W95" s="229"/>
      <c r="X95" s="304"/>
      <c r="Y95" s="187"/>
      <c r="Z95" s="416"/>
      <c r="AA95" s="115"/>
      <c r="AB95" s="115"/>
      <c r="AC95" s="115"/>
      <c r="AD95" s="115"/>
      <c r="AE95" s="115"/>
      <c r="AF95" s="115"/>
      <c r="AG95" s="115"/>
      <c r="AH95" s="115"/>
      <c r="AI95" s="13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</row>
    <row r="96" spans="1:88" ht="12" customHeight="1" thickBot="1">
      <c r="A96" s="256" t="s">
        <v>9</v>
      </c>
      <c r="B96" s="261" t="s">
        <v>426</v>
      </c>
      <c r="C96" s="269">
        <v>30</v>
      </c>
      <c r="D96" s="110"/>
      <c r="E96" s="1476" t="s">
        <v>398</v>
      </c>
      <c r="F96" s="1477"/>
      <c r="G96" s="1842">
        <f>G91+G93+G94+G95+45+155</f>
        <v>530</v>
      </c>
      <c r="H96" s="571"/>
      <c r="L96" s="11"/>
      <c r="M96" s="52"/>
      <c r="N96" s="110"/>
      <c r="O96" s="15"/>
      <c r="P96" s="154"/>
      <c r="Q96" s="11"/>
      <c r="R96" s="11"/>
      <c r="S96" s="11"/>
      <c r="T96" s="110"/>
      <c r="U96" s="222"/>
      <c r="V96" s="120"/>
      <c r="W96" s="114"/>
      <c r="X96" s="141"/>
      <c r="Y96" s="187"/>
      <c r="Z96" s="416"/>
      <c r="AA96" s="115"/>
      <c r="AB96" s="115"/>
      <c r="AC96" s="115"/>
      <c r="AD96" s="115"/>
      <c r="AE96" s="115"/>
      <c r="AF96" s="115"/>
      <c r="AG96" s="115"/>
      <c r="AH96" s="115"/>
      <c r="AI96" s="144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</row>
    <row r="97" spans="1:88" ht="12" customHeight="1">
      <c r="A97" s="1733" t="s">
        <v>696</v>
      </c>
      <c r="B97" s="249" t="s">
        <v>487</v>
      </c>
      <c r="C97" s="412">
        <v>100</v>
      </c>
      <c r="D97" s="113"/>
      <c r="E97" s="377"/>
      <c r="F97" s="178" t="s">
        <v>123</v>
      </c>
      <c r="G97" s="61"/>
      <c r="H97" s="593"/>
      <c r="L97" s="11"/>
      <c r="M97" s="52"/>
      <c r="N97" s="7"/>
      <c r="O97" s="15"/>
      <c r="P97" s="154"/>
      <c r="Q97" s="11"/>
      <c r="R97" s="11"/>
      <c r="S97" s="11"/>
      <c r="T97" s="136"/>
      <c r="U97" s="115"/>
      <c r="V97" s="110"/>
      <c r="W97" s="109"/>
      <c r="X97" s="148"/>
      <c r="Y97" s="187"/>
      <c r="Z97" s="416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</row>
    <row r="98" spans="1:88" ht="12" customHeight="1" thickBot="1">
      <c r="A98" s="1476" t="s">
        <v>398</v>
      </c>
      <c r="B98" s="1477"/>
      <c r="C98" s="1842">
        <f>C91+C94+C95+C96+120+80+C97</f>
        <v>625</v>
      </c>
      <c r="D98" s="110"/>
      <c r="E98" s="437" t="s">
        <v>924</v>
      </c>
      <c r="F98" s="374" t="s">
        <v>1025</v>
      </c>
      <c r="G98" s="382">
        <v>60</v>
      </c>
      <c r="H98" s="589"/>
      <c r="L98" s="11"/>
      <c r="M98" s="11"/>
      <c r="N98" s="11"/>
      <c r="O98" s="11"/>
      <c r="P98" s="115"/>
      <c r="Q98" s="11"/>
      <c r="R98" s="11"/>
      <c r="S98" s="11"/>
      <c r="T98" s="115"/>
      <c r="U98" s="115"/>
      <c r="V98" s="110"/>
      <c r="W98" s="109"/>
      <c r="X98" s="148"/>
      <c r="Y98" s="187"/>
      <c r="Z98" s="416"/>
      <c r="AA98" s="115"/>
      <c r="AB98" s="115"/>
      <c r="AC98" s="115"/>
      <c r="AD98" s="110"/>
      <c r="AE98" s="115"/>
      <c r="AF98" s="115"/>
      <c r="AG98" s="115"/>
      <c r="AH98" s="115"/>
      <c r="AI98" s="424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</row>
    <row r="99" spans="1:88" ht="12" customHeight="1">
      <c r="A99" s="377"/>
      <c r="B99" s="178" t="s">
        <v>123</v>
      </c>
      <c r="C99" s="61"/>
      <c r="D99" s="109"/>
      <c r="E99" s="256" t="s">
        <v>682</v>
      </c>
      <c r="F99" s="2275" t="s">
        <v>637</v>
      </c>
      <c r="G99" s="387">
        <v>200</v>
      </c>
      <c r="H99" s="571"/>
      <c r="L99" s="11"/>
      <c r="M99" s="11"/>
      <c r="N99" s="11"/>
      <c r="O99" s="11"/>
      <c r="P99" s="115"/>
      <c r="Q99" s="11"/>
      <c r="R99" s="11"/>
      <c r="S99" s="11"/>
      <c r="T99" s="115"/>
      <c r="U99" s="115"/>
      <c r="V99" s="110"/>
      <c r="W99" s="109"/>
      <c r="X99" s="148"/>
      <c r="Y99" s="187"/>
      <c r="Z99" s="416"/>
      <c r="AA99" s="115"/>
      <c r="AB99" s="115"/>
      <c r="AC99" s="115"/>
      <c r="AD99" s="113"/>
      <c r="AE99" s="115"/>
      <c r="AF99" s="115"/>
      <c r="AG99" s="115"/>
      <c r="AH99" s="115"/>
      <c r="AI99" s="114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</row>
    <row r="100" spans="1:88" ht="12" customHeight="1">
      <c r="A100" s="254" t="s">
        <v>920</v>
      </c>
      <c r="B100" s="284" t="s">
        <v>1038</v>
      </c>
      <c r="C100" s="392">
        <v>60</v>
      </c>
      <c r="D100" s="113"/>
      <c r="E100" s="256" t="s">
        <v>641</v>
      </c>
      <c r="F100" s="261" t="s">
        <v>642</v>
      </c>
      <c r="G100" s="287" t="s">
        <v>668</v>
      </c>
      <c r="H100" s="570"/>
      <c r="L100" s="11"/>
      <c r="M100" s="11"/>
      <c r="N100" s="11"/>
      <c r="O100" s="11"/>
      <c r="P100" s="115"/>
      <c r="Q100" s="11"/>
      <c r="R100" s="11"/>
      <c r="S100" s="11"/>
      <c r="T100" s="115"/>
      <c r="U100" s="115"/>
      <c r="V100" s="110"/>
      <c r="W100" s="109"/>
      <c r="X100" s="148"/>
      <c r="Y100" s="187"/>
      <c r="Z100" s="416"/>
      <c r="AA100" s="115"/>
      <c r="AB100" s="115"/>
      <c r="AC100" s="115"/>
      <c r="AD100" s="109"/>
      <c r="AE100" s="115"/>
      <c r="AF100" s="115"/>
      <c r="AG100" s="115"/>
      <c r="AH100" s="115"/>
      <c r="AI100" s="109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</row>
    <row r="101" spans="1:88" ht="12" customHeight="1">
      <c r="A101" s="1647" t="s">
        <v>893</v>
      </c>
      <c r="B101" s="268" t="s">
        <v>1037</v>
      </c>
      <c r="C101" s="382">
        <v>200</v>
      </c>
      <c r="D101" s="110"/>
      <c r="E101" s="256" t="s">
        <v>754</v>
      </c>
      <c r="F101" s="261" t="s">
        <v>753</v>
      </c>
      <c r="G101" s="272">
        <v>200</v>
      </c>
      <c r="H101" s="571"/>
      <c r="L101" s="11"/>
      <c r="M101" s="11"/>
      <c r="N101" s="11"/>
      <c r="O101" s="11"/>
      <c r="P101" s="120"/>
      <c r="Q101" s="11"/>
      <c r="R101" s="11"/>
      <c r="S101" s="11"/>
      <c r="T101" s="110"/>
      <c r="U101" s="109"/>
      <c r="V101" s="113"/>
      <c r="W101" s="196"/>
      <c r="X101" s="417"/>
      <c r="Y101" s="187"/>
      <c r="Z101" s="416"/>
      <c r="AA101" s="115"/>
      <c r="AB101" s="115"/>
      <c r="AC101" s="115"/>
      <c r="AD101" s="109"/>
      <c r="AE101" s="115"/>
      <c r="AF101" s="115"/>
      <c r="AG101" s="115"/>
      <c r="AH101" s="115"/>
      <c r="AI101" s="114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</row>
    <row r="102" spans="1:88" ht="12" customHeight="1">
      <c r="A102" s="254" t="s">
        <v>689</v>
      </c>
      <c r="B102" s="1646" t="s">
        <v>905</v>
      </c>
      <c r="C102" s="271">
        <v>90</v>
      </c>
      <c r="D102" s="214"/>
      <c r="E102" s="1687" t="s">
        <v>9</v>
      </c>
      <c r="F102" s="1646" t="s">
        <v>512</v>
      </c>
      <c r="G102" s="358">
        <v>30</v>
      </c>
      <c r="H102" s="571"/>
      <c r="L102" s="11"/>
      <c r="M102" s="11"/>
      <c r="N102" s="11"/>
      <c r="O102" s="11"/>
      <c r="P102" s="120"/>
      <c r="Q102" s="11"/>
      <c r="R102" s="11"/>
      <c r="S102" s="11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09"/>
      <c r="AE102" s="115"/>
      <c r="AF102" s="115"/>
      <c r="AG102" s="115"/>
      <c r="AH102" s="115"/>
      <c r="AI102" s="114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</row>
    <row r="103" spans="1:88" ht="12" customHeight="1">
      <c r="A103" s="254" t="s">
        <v>933</v>
      </c>
      <c r="B103" s="284" t="s">
        <v>932</v>
      </c>
      <c r="C103" s="271">
        <v>150</v>
      </c>
      <c r="D103" s="175"/>
      <c r="E103" s="256" t="s">
        <v>9</v>
      </c>
      <c r="F103" s="261" t="s">
        <v>10</v>
      </c>
      <c r="G103" s="269">
        <v>40</v>
      </c>
      <c r="H103" s="568"/>
      <c r="L103" s="11"/>
      <c r="M103" s="11"/>
      <c r="N103" s="11"/>
      <c r="O103" s="11"/>
      <c r="P103" s="207"/>
      <c r="Q103" s="11"/>
      <c r="R103" s="11"/>
      <c r="S103" s="11"/>
      <c r="T103" s="110"/>
      <c r="U103" s="110"/>
      <c r="V103" s="124"/>
      <c r="W103" s="110"/>
      <c r="X103" s="115"/>
      <c r="Y103" s="115"/>
      <c r="Z103" s="115"/>
      <c r="AA103" s="115"/>
      <c r="AB103" s="115"/>
      <c r="AC103" s="115"/>
      <c r="AD103" s="109"/>
      <c r="AE103" s="115"/>
      <c r="AF103" s="115"/>
      <c r="AG103" s="115"/>
      <c r="AH103" s="115"/>
      <c r="AI103" s="114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</row>
    <row r="104" spans="1:88" ht="12" customHeight="1">
      <c r="A104" s="256" t="s">
        <v>560</v>
      </c>
      <c r="B104" s="261" t="s">
        <v>327</v>
      </c>
      <c r="C104" s="269">
        <v>200</v>
      </c>
      <c r="D104" s="110"/>
      <c r="E104" s="256" t="s">
        <v>9</v>
      </c>
      <c r="F104" s="261" t="s">
        <v>426</v>
      </c>
      <c r="G104" s="269">
        <v>30</v>
      </c>
      <c r="H104" s="594"/>
      <c r="L104" s="11"/>
      <c r="M104" s="11"/>
      <c r="N104" s="11"/>
      <c r="O104" s="11"/>
      <c r="P104" s="148"/>
      <c r="Q104" s="11"/>
      <c r="R104" s="11"/>
      <c r="S104" s="11"/>
      <c r="T104" s="115"/>
      <c r="U104" s="115"/>
      <c r="V104" s="136"/>
      <c r="W104" s="115"/>
      <c r="X104" s="115"/>
      <c r="Y104" s="115"/>
      <c r="Z104" s="115"/>
      <c r="AA104" s="115"/>
      <c r="AB104" s="115"/>
      <c r="AC104" s="115"/>
      <c r="AD104" s="109"/>
      <c r="AE104" s="115"/>
      <c r="AF104" s="115"/>
      <c r="AG104" s="115"/>
      <c r="AH104" s="115"/>
      <c r="AI104" s="110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</row>
    <row r="105" spans="1:88" ht="12" customHeight="1">
      <c r="A105" s="256" t="s">
        <v>9</v>
      </c>
      <c r="B105" s="261" t="s">
        <v>10</v>
      </c>
      <c r="C105" s="272">
        <v>50</v>
      </c>
      <c r="D105" s="110"/>
      <c r="E105" s="1541" t="s">
        <v>484</v>
      </c>
      <c r="F105" s="249" t="s">
        <v>322</v>
      </c>
      <c r="G105" s="269">
        <v>100</v>
      </c>
      <c r="H105" s="571"/>
      <c r="L105" s="11"/>
      <c r="M105" s="11"/>
      <c r="N105" s="11"/>
      <c r="O105" s="11"/>
      <c r="P105" s="148"/>
      <c r="Q105" s="11"/>
      <c r="R105" s="11"/>
      <c r="S105" s="11"/>
      <c r="T105" s="115"/>
      <c r="U105" s="115"/>
      <c r="V105" s="144"/>
      <c r="W105" s="144"/>
      <c r="X105" s="144"/>
      <c r="Y105" s="144"/>
      <c r="Z105" s="144"/>
      <c r="AA105" s="144"/>
      <c r="AB105" s="144"/>
      <c r="AC105" s="115"/>
      <c r="AD105" s="144"/>
      <c r="AE105" s="115"/>
      <c r="AF105" s="114"/>
      <c r="AG105" s="115"/>
      <c r="AH105" s="115"/>
      <c r="AI105" s="110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</row>
    <row r="106" spans="1:88" ht="12" customHeight="1" thickBot="1">
      <c r="A106" s="256" t="s">
        <v>9</v>
      </c>
      <c r="B106" s="261" t="s">
        <v>426</v>
      </c>
      <c r="C106" s="269">
        <v>30</v>
      </c>
      <c r="D106" s="110"/>
      <c r="E106" s="1476" t="s">
        <v>399</v>
      </c>
      <c r="F106" s="1536"/>
      <c r="G106" s="1843">
        <f>G98+G99+G101+G102+G103+G104+G105+60+130</f>
        <v>850</v>
      </c>
      <c r="H106" s="571"/>
      <c r="L106" s="11"/>
      <c r="M106" s="11"/>
      <c r="N106" s="11"/>
      <c r="O106" s="11"/>
      <c r="P106" s="148"/>
      <c r="Q106" s="11"/>
      <c r="R106" s="123"/>
      <c r="S106" s="11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414"/>
      <c r="AE106" s="115"/>
      <c r="AF106" s="109"/>
      <c r="AG106" s="115"/>
      <c r="AH106" s="115"/>
      <c r="AI106" s="110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</row>
    <row r="107" spans="1:88" ht="12" customHeight="1" thickBot="1">
      <c r="A107" s="1476" t="s">
        <v>399</v>
      </c>
      <c r="B107" s="914"/>
      <c r="C107" s="1843">
        <f>SUM(C100:C106)</f>
        <v>780</v>
      </c>
      <c r="D107" s="110"/>
      <c r="E107" s="758"/>
      <c r="F107" s="178" t="s">
        <v>245</v>
      </c>
      <c r="G107" s="1757"/>
      <c r="H107" s="568"/>
      <c r="L107" s="11"/>
      <c r="M107" s="11"/>
      <c r="N107" s="11"/>
      <c r="O107" s="11"/>
      <c r="P107" s="154"/>
      <c r="Q107" s="11"/>
      <c r="R107" s="123"/>
      <c r="S107" s="11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414"/>
      <c r="AE107" s="115"/>
      <c r="AF107" s="109"/>
      <c r="AG107" s="115"/>
      <c r="AH107" s="115"/>
      <c r="AI107" s="110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</row>
    <row r="108" spans="1:88" ht="12" customHeight="1">
      <c r="A108" s="377"/>
      <c r="B108" s="178" t="s">
        <v>245</v>
      </c>
      <c r="C108" s="677"/>
      <c r="D108" s="110"/>
      <c r="E108" s="254" t="s">
        <v>705</v>
      </c>
      <c r="F108" s="261" t="s">
        <v>1026</v>
      </c>
      <c r="G108" s="392">
        <v>200</v>
      </c>
      <c r="H108" s="568"/>
      <c r="L108" s="11"/>
      <c r="M108" s="11"/>
      <c r="N108" s="11"/>
      <c r="O108" s="11"/>
      <c r="P108" s="304"/>
      <c r="Q108" s="11"/>
      <c r="R108" s="49"/>
      <c r="S108" s="11"/>
      <c r="T108" s="115"/>
      <c r="U108" s="115"/>
      <c r="V108" s="115"/>
      <c r="W108" s="115"/>
      <c r="X108" s="115"/>
      <c r="Y108" s="115"/>
      <c r="Z108" s="115"/>
      <c r="AA108" s="115"/>
      <c r="AB108" s="169"/>
      <c r="AC108" s="205"/>
      <c r="AD108" s="414"/>
      <c r="AE108" s="115"/>
      <c r="AF108" s="115"/>
      <c r="AG108" s="115"/>
      <c r="AH108" s="115"/>
      <c r="AI108" s="110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</row>
    <row r="109" spans="1:88" ht="12" customHeight="1">
      <c r="A109" s="254" t="s">
        <v>531</v>
      </c>
      <c r="B109" s="268" t="s">
        <v>862</v>
      </c>
      <c r="C109" s="392">
        <v>200</v>
      </c>
      <c r="D109" s="116"/>
      <c r="E109" s="437" t="s">
        <v>729</v>
      </c>
      <c r="F109" s="2275" t="s">
        <v>728</v>
      </c>
      <c r="G109" s="392" t="s">
        <v>756</v>
      </c>
      <c r="H109" s="571"/>
      <c r="L109" s="11"/>
      <c r="M109" s="115"/>
      <c r="N109" s="115"/>
      <c r="O109" s="115"/>
      <c r="P109" s="578"/>
      <c r="Q109" s="11"/>
      <c r="R109" s="49"/>
      <c r="S109" s="11"/>
      <c r="T109" s="115"/>
      <c r="U109" s="115"/>
      <c r="V109" s="115"/>
      <c r="W109" s="115"/>
      <c r="X109" s="115"/>
      <c r="Y109" s="115"/>
      <c r="Z109" s="169"/>
      <c r="AA109" s="169"/>
      <c r="AB109" s="169"/>
      <c r="AC109" s="115"/>
      <c r="AD109" s="414"/>
      <c r="AE109" s="115"/>
      <c r="AF109" s="115"/>
      <c r="AG109" s="115"/>
      <c r="AH109" s="115"/>
      <c r="AI109" s="110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</row>
    <row r="110" spans="1:88" ht="12" customHeight="1">
      <c r="A110" s="254" t="s">
        <v>747</v>
      </c>
      <c r="B110" s="2275" t="s">
        <v>744</v>
      </c>
      <c r="C110" s="392">
        <v>105</v>
      </c>
      <c r="D110" s="116"/>
      <c r="E110" s="311" t="s">
        <v>909</v>
      </c>
      <c r="F110" s="2278" t="s">
        <v>765</v>
      </c>
      <c r="G110" s="1758"/>
      <c r="H110" s="569"/>
      <c r="L110" s="11"/>
      <c r="M110" s="161"/>
      <c r="N110" s="110"/>
      <c r="O110" s="109"/>
      <c r="P110" s="141"/>
      <c r="Q110" s="11"/>
      <c r="R110" s="49"/>
      <c r="S110" s="11"/>
      <c r="T110" s="115"/>
      <c r="U110" s="115"/>
      <c r="V110" s="115"/>
      <c r="W110" s="115"/>
      <c r="X110" s="115"/>
      <c r="Y110" s="115"/>
      <c r="Z110" s="169"/>
      <c r="AA110" s="169"/>
      <c r="AB110" s="169"/>
      <c r="AC110" s="115"/>
      <c r="AD110" s="414"/>
      <c r="AE110" s="115"/>
      <c r="AF110" s="115"/>
      <c r="AG110" s="115"/>
      <c r="AH110" s="115"/>
      <c r="AI110" s="110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</row>
    <row r="111" spans="1:88" ht="12" customHeight="1">
      <c r="A111" s="256" t="s">
        <v>9</v>
      </c>
      <c r="B111" s="261" t="s">
        <v>10</v>
      </c>
      <c r="C111" s="269">
        <v>20</v>
      </c>
      <c r="D111" s="110"/>
      <c r="E111" s="256" t="s">
        <v>9</v>
      </c>
      <c r="F111" s="261" t="s">
        <v>731</v>
      </c>
      <c r="G111" s="269">
        <v>20</v>
      </c>
      <c r="H111" s="569"/>
      <c r="L111" s="11"/>
      <c r="M111" s="11"/>
      <c r="N111" s="123"/>
      <c r="O111" s="115"/>
      <c r="P111" s="141"/>
      <c r="Q111" s="11"/>
      <c r="R111" s="579"/>
      <c r="S111" s="11"/>
      <c r="T111" s="115"/>
      <c r="U111" s="115"/>
      <c r="V111" s="115"/>
      <c r="W111" s="115"/>
      <c r="X111" s="115"/>
      <c r="Y111" s="115"/>
      <c r="Z111" s="169"/>
      <c r="AA111" s="169"/>
      <c r="AB111" s="169"/>
      <c r="AC111" s="115"/>
      <c r="AD111" s="414"/>
      <c r="AE111" s="115"/>
      <c r="AF111" s="115"/>
      <c r="AG111" s="115"/>
      <c r="AH111" s="115"/>
      <c r="AI111" s="110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</row>
    <row r="112" spans="1:88" ht="12" customHeight="1" thickBot="1">
      <c r="A112" s="1476" t="s">
        <v>400</v>
      </c>
      <c r="B112" s="1536"/>
      <c r="C112" s="1843">
        <f>SUM(C109:C111)</f>
        <v>325</v>
      </c>
      <c r="D112" s="115"/>
      <c r="E112" s="1476" t="s">
        <v>400</v>
      </c>
      <c r="F112" s="1477"/>
      <c r="G112" s="1842">
        <f>G108+G111+100+20</f>
        <v>340</v>
      </c>
      <c r="H112" s="569"/>
      <c r="L112" s="11"/>
      <c r="M112" s="11"/>
      <c r="N112" s="110"/>
      <c r="O112" s="109"/>
      <c r="P112" s="115"/>
      <c r="Q112" s="11"/>
      <c r="R112" s="49"/>
      <c r="S112" s="11"/>
      <c r="T112" s="115"/>
      <c r="U112" s="115"/>
      <c r="V112" s="115"/>
      <c r="W112" s="130"/>
      <c r="X112" s="124"/>
      <c r="Y112" s="110"/>
      <c r="Z112" s="107"/>
      <c r="AA112" s="115"/>
      <c r="AB112" s="115"/>
      <c r="AC112" s="115"/>
      <c r="AD112" s="115"/>
      <c r="AE112" s="115"/>
      <c r="AF112" s="115"/>
      <c r="AG112" s="115"/>
      <c r="AH112" s="115"/>
      <c r="AI112" s="110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</row>
    <row r="113" spans="1:88" ht="16.5" customHeight="1">
      <c r="D113" s="115"/>
      <c r="H113" s="569"/>
      <c r="L113" s="11"/>
      <c r="M113" s="11"/>
      <c r="N113" s="123"/>
      <c r="O113" s="115"/>
      <c r="P113" s="154"/>
      <c r="Q113" s="11"/>
      <c r="R113" s="49"/>
      <c r="S113" s="567"/>
      <c r="T113" s="115"/>
      <c r="U113" s="115"/>
      <c r="V113" s="115"/>
      <c r="W113" s="115"/>
      <c r="X113" s="228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</row>
    <row r="114" spans="1:88" ht="16.5" customHeight="1">
      <c r="D114" s="115"/>
      <c r="H114" s="569"/>
      <c r="L114" s="11"/>
      <c r="M114" s="11"/>
      <c r="N114" s="123"/>
      <c r="O114" s="115"/>
      <c r="P114" s="154"/>
      <c r="Q114" s="11"/>
      <c r="R114" s="49"/>
      <c r="S114" s="567"/>
      <c r="T114" s="115"/>
      <c r="U114" s="115"/>
      <c r="V114" s="115"/>
      <c r="W114" s="115"/>
      <c r="X114" s="228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</row>
    <row r="115" spans="1:88" s="69" customFormat="1" ht="14.25" customHeight="1">
      <c r="A115" s="3112" t="s">
        <v>255</v>
      </c>
      <c r="B115" s="3113"/>
      <c r="F115" s="86"/>
      <c r="G115" s="86"/>
      <c r="H115" s="570"/>
      <c r="I115" s="14"/>
      <c r="J115" s="7"/>
      <c r="K115" s="14"/>
      <c r="L115" s="55"/>
      <c r="M115" s="55"/>
      <c r="N115" s="3115"/>
      <c r="O115" s="113"/>
      <c r="P115" s="154"/>
      <c r="Q115" s="55"/>
      <c r="R115" s="3116"/>
      <c r="S115" s="55"/>
      <c r="T115" s="113"/>
      <c r="U115" s="113"/>
      <c r="V115" s="113"/>
      <c r="W115" s="113"/>
      <c r="X115" s="225"/>
      <c r="Y115" s="113"/>
      <c r="Z115" s="113"/>
      <c r="AA115" s="113"/>
      <c r="AB115" s="113"/>
      <c r="AC115" s="113"/>
      <c r="AD115" s="113"/>
      <c r="AE115" s="113"/>
      <c r="AF115" s="113"/>
      <c r="AG115" s="116"/>
      <c r="AH115" s="110"/>
      <c r="AI115" s="110"/>
      <c r="AJ115" s="110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</row>
    <row r="116" spans="1:88" ht="15.75" customHeight="1">
      <c r="D116" s="430" t="s">
        <v>144</v>
      </c>
      <c r="E116" s="87"/>
      <c r="F116" s="1689" t="s">
        <v>564</v>
      </c>
      <c r="H116" s="569"/>
      <c r="I116" s="41"/>
      <c r="J116" s="11"/>
      <c r="K116" s="14"/>
      <c r="L116" s="11"/>
      <c r="M116" s="11"/>
      <c r="N116" s="110"/>
      <c r="O116" s="109"/>
      <c r="P116" s="154"/>
      <c r="Q116" s="3"/>
      <c r="R116" s="3"/>
      <c r="S116" s="580"/>
      <c r="T116" s="115"/>
      <c r="U116" s="115"/>
      <c r="V116" s="110"/>
      <c r="W116" s="115"/>
      <c r="X116" s="226"/>
      <c r="Y116" s="206"/>
      <c r="Z116" s="207"/>
      <c r="AA116" s="115"/>
      <c r="AB116" s="115"/>
      <c r="AC116" s="115"/>
      <c r="AD116" s="115"/>
      <c r="AE116" s="115"/>
      <c r="AF116" s="115"/>
      <c r="AG116" s="115"/>
      <c r="AH116" s="115"/>
      <c r="AI116" s="110"/>
      <c r="AJ116" s="110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</row>
    <row r="117" spans="1:88" ht="15" customHeight="1" thickBot="1">
      <c r="A117" s="432"/>
      <c r="B117" s="320" t="s">
        <v>142</v>
      </c>
      <c r="E117" s="2" t="s">
        <v>236</v>
      </c>
      <c r="F117" s="2"/>
      <c r="G117" s="87"/>
      <c r="H117" s="569"/>
      <c r="L117" s="11"/>
      <c r="M117" s="11"/>
      <c r="N117" s="110"/>
      <c r="O117" s="115"/>
      <c r="P117" s="154"/>
      <c r="Q117" s="11"/>
      <c r="R117" s="49"/>
      <c r="S117" s="11"/>
      <c r="T117" s="115"/>
      <c r="U117" s="115"/>
      <c r="V117" s="110"/>
      <c r="W117" s="109"/>
      <c r="X117" s="110"/>
      <c r="Y117" s="215"/>
      <c r="Z117" s="149"/>
      <c r="AA117" s="115"/>
      <c r="AB117" s="115"/>
      <c r="AC117" s="115"/>
      <c r="AD117" s="115"/>
      <c r="AE117" s="115"/>
      <c r="AF117" s="115"/>
      <c r="AG117" s="115"/>
      <c r="AH117" s="115"/>
      <c r="AI117" s="110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</row>
    <row r="118" spans="1:88" ht="14.25" customHeight="1">
      <c r="A118" s="383" t="s">
        <v>2</v>
      </c>
      <c r="B118" s="384" t="s">
        <v>3</v>
      </c>
      <c r="C118" s="755" t="s">
        <v>4</v>
      </c>
      <c r="D118" s="193"/>
      <c r="E118" s="34" t="s">
        <v>2</v>
      </c>
      <c r="F118" s="384" t="s">
        <v>3</v>
      </c>
      <c r="G118" s="262" t="s">
        <v>4</v>
      </c>
      <c r="H118" s="569"/>
      <c r="L118" s="11"/>
      <c r="M118" s="11"/>
      <c r="N118" s="110"/>
      <c r="O118" s="115"/>
      <c r="P118" s="141"/>
      <c r="Q118" s="41"/>
      <c r="R118" s="115"/>
      <c r="S118" s="14"/>
      <c r="T118" s="107"/>
      <c r="U118" s="115"/>
      <c r="V118" s="115"/>
      <c r="W118" s="115"/>
      <c r="X118" s="110"/>
      <c r="Y118" s="109"/>
      <c r="Z118" s="154"/>
      <c r="AA118" s="115"/>
      <c r="AB118" s="115"/>
      <c r="AC118" s="115"/>
      <c r="AD118" s="115"/>
      <c r="AE118" s="115"/>
      <c r="AF118" s="115"/>
      <c r="AG118" s="115"/>
      <c r="AH118" s="115"/>
      <c r="AI118" s="110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</row>
    <row r="119" spans="1:88" ht="14.25" customHeight="1" thickBot="1">
      <c r="A119" s="385" t="s">
        <v>5</v>
      </c>
      <c r="B119" s="115"/>
      <c r="C119" s="756" t="s">
        <v>62</v>
      </c>
      <c r="D119" s="193"/>
      <c r="E119" s="275" t="s">
        <v>5</v>
      </c>
      <c r="F119" s="135"/>
      <c r="G119" s="288" t="s">
        <v>62</v>
      </c>
      <c r="H119" s="595"/>
      <c r="L119" s="11"/>
      <c r="M119" s="11"/>
      <c r="N119" s="123"/>
      <c r="O119" s="115"/>
      <c r="P119" s="115"/>
      <c r="Q119" s="11"/>
      <c r="R119" s="11"/>
      <c r="S119" s="11"/>
      <c r="T119" s="113"/>
      <c r="U119" s="115"/>
      <c r="V119" s="115"/>
      <c r="W119" s="115"/>
      <c r="X119" s="116"/>
      <c r="Y119" s="119"/>
      <c r="Z119" s="208"/>
      <c r="AA119" s="115"/>
      <c r="AB119" s="115"/>
      <c r="AC119" s="115"/>
      <c r="AD119" s="115"/>
      <c r="AE119" s="115"/>
      <c r="AF119" s="115"/>
      <c r="AG119" s="115"/>
      <c r="AH119" s="115"/>
      <c r="AI119" s="110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</row>
    <row r="120" spans="1:88" ht="14.25" customHeight="1" thickBot="1">
      <c r="A120" s="1861" t="s">
        <v>652</v>
      </c>
      <c r="B120" s="46"/>
      <c r="C120" s="1862"/>
      <c r="D120" s="307"/>
      <c r="E120" s="2519" t="s">
        <v>653</v>
      </c>
      <c r="F120" s="2520"/>
      <c r="G120" s="2521"/>
      <c r="H120" s="596"/>
      <c r="L120" s="11"/>
      <c r="M120" s="11"/>
      <c r="N120" s="123"/>
      <c r="O120" s="115"/>
      <c r="P120" s="115"/>
      <c r="Q120" s="11"/>
      <c r="R120" s="11"/>
      <c r="S120" s="11"/>
      <c r="T120" s="113"/>
      <c r="U120" s="115"/>
      <c r="V120" s="115"/>
      <c r="W120" s="115"/>
      <c r="X120" s="110"/>
      <c r="Y120" s="109"/>
      <c r="Z120" s="154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291"/>
      <c r="AM120" s="115"/>
      <c r="AN120" s="136"/>
      <c r="AO120" s="115"/>
      <c r="AP120" s="115"/>
      <c r="AQ120" s="115"/>
      <c r="AR120" s="150"/>
      <c r="AS120" s="113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</row>
    <row r="121" spans="1:88" ht="14.25" customHeight="1">
      <c r="A121" s="68"/>
      <c r="B121" s="183" t="s">
        <v>158</v>
      </c>
      <c r="C121" s="78"/>
      <c r="D121" s="113"/>
      <c r="E121" s="91"/>
      <c r="F121" s="178" t="s">
        <v>158</v>
      </c>
      <c r="G121" s="61"/>
      <c r="H121" s="571"/>
      <c r="L121" s="11"/>
      <c r="M121" s="11"/>
      <c r="N121" s="187"/>
      <c r="O121" s="115"/>
      <c r="P121" s="115"/>
      <c r="Q121" s="11"/>
      <c r="R121" s="11"/>
      <c r="S121" s="11"/>
      <c r="T121" s="113"/>
      <c r="U121" s="115"/>
      <c r="V121" s="115"/>
      <c r="W121" s="115"/>
      <c r="X121" s="120"/>
      <c r="Y121" s="122"/>
      <c r="Z121" s="416"/>
      <c r="AA121" s="115"/>
      <c r="AB121" s="115"/>
      <c r="AC121" s="115"/>
      <c r="AD121" s="115"/>
      <c r="AE121" s="115"/>
      <c r="AF121" s="115"/>
      <c r="AG121" s="115"/>
      <c r="AH121" s="115"/>
      <c r="AI121" s="128"/>
      <c r="AJ121" s="110"/>
      <c r="AK121" s="109"/>
      <c r="AL121" s="110"/>
      <c r="AM121" s="110"/>
      <c r="AN121" s="116"/>
      <c r="AO121" s="116"/>
      <c r="AP121" s="425"/>
      <c r="AQ121" s="425"/>
      <c r="AR121" s="110"/>
      <c r="AS121" s="110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</row>
    <row r="122" spans="1:88" ht="15.75" customHeight="1">
      <c r="A122" s="375" t="s">
        <v>450</v>
      </c>
      <c r="B122" s="268" t="s">
        <v>527</v>
      </c>
      <c r="C122" s="271">
        <v>205</v>
      </c>
      <c r="D122" s="110"/>
      <c r="E122" s="254" t="s">
        <v>513</v>
      </c>
      <c r="F122" s="249" t="s">
        <v>511</v>
      </c>
      <c r="G122" s="271">
        <v>60</v>
      </c>
      <c r="H122" s="571"/>
      <c r="L122" s="11"/>
      <c r="M122" s="11"/>
      <c r="N122" s="114"/>
      <c r="O122" s="115"/>
      <c r="P122" s="226"/>
      <c r="Q122" s="11"/>
      <c r="R122" s="11"/>
      <c r="S122" s="11"/>
      <c r="T122" s="110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0"/>
      <c r="AK122" s="109"/>
      <c r="AL122" s="110"/>
      <c r="AM122" s="110"/>
      <c r="AN122" s="116"/>
      <c r="AO122" s="426"/>
      <c r="AP122" s="425"/>
      <c r="AQ122" s="425"/>
      <c r="AR122" s="110"/>
      <c r="AS122" s="110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</row>
    <row r="123" spans="1:88" ht="16.5" customHeight="1">
      <c r="A123" s="1532" t="s">
        <v>878</v>
      </c>
      <c r="B123" s="261" t="s">
        <v>881</v>
      </c>
      <c r="C123" s="269">
        <v>10</v>
      </c>
      <c r="D123" s="110"/>
      <c r="E123" s="353" t="s">
        <v>869</v>
      </c>
      <c r="F123" s="1087" t="s">
        <v>44</v>
      </c>
      <c r="G123" s="1955" t="s">
        <v>464</v>
      </c>
      <c r="H123" s="571"/>
      <c r="L123" s="11"/>
      <c r="M123" s="11"/>
      <c r="N123" s="114"/>
      <c r="O123" s="115"/>
      <c r="P123" s="141"/>
      <c r="Q123" s="11"/>
      <c r="R123" s="11"/>
      <c r="S123" s="11"/>
      <c r="T123" s="110"/>
      <c r="U123" s="222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0"/>
      <c r="AK123" s="109"/>
      <c r="AL123" s="110"/>
      <c r="AM123" s="110"/>
      <c r="AN123" s="116"/>
      <c r="AO123" s="116"/>
      <c r="AP123" s="425"/>
      <c r="AQ123" s="425"/>
      <c r="AR123" s="110"/>
      <c r="AS123" s="110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</row>
    <row r="124" spans="1:88" ht="15.75" customHeight="1">
      <c r="A124" s="254" t="s">
        <v>915</v>
      </c>
      <c r="B124" s="284" t="s">
        <v>14</v>
      </c>
      <c r="C124" s="271">
        <v>200</v>
      </c>
      <c r="D124" s="110"/>
      <c r="E124" s="1469" t="s">
        <v>465</v>
      </c>
      <c r="F124" s="181" t="s">
        <v>868</v>
      </c>
      <c r="G124" s="78"/>
      <c r="H124" s="571"/>
      <c r="L124" s="11"/>
      <c r="M124" s="11"/>
      <c r="N124" s="110"/>
      <c r="O124" s="115"/>
      <c r="P124" s="154"/>
      <c r="Q124" s="11"/>
      <c r="R124" s="11"/>
      <c r="S124" s="11"/>
      <c r="T124" s="110"/>
      <c r="U124" s="222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0"/>
      <c r="AK124" s="113"/>
      <c r="AL124" s="110"/>
      <c r="AM124" s="110"/>
      <c r="AN124" s="116"/>
      <c r="AO124" s="116"/>
      <c r="AP124" s="425"/>
      <c r="AQ124" s="42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</row>
    <row r="125" spans="1:88" ht="15" customHeight="1">
      <c r="A125" s="289" t="s">
        <v>9</v>
      </c>
      <c r="B125" s="261" t="s">
        <v>10</v>
      </c>
      <c r="C125" s="269">
        <v>35</v>
      </c>
      <c r="D125" s="228"/>
      <c r="E125" s="264" t="s">
        <v>607</v>
      </c>
      <c r="F125" s="2314" t="s">
        <v>477</v>
      </c>
      <c r="G125" s="412">
        <v>100</v>
      </c>
      <c r="H125" s="593"/>
      <c r="L125" s="11"/>
      <c r="M125" s="11"/>
      <c r="N125" s="110"/>
      <c r="O125" s="115"/>
      <c r="P125" s="154"/>
      <c r="Q125" s="11"/>
      <c r="R125" s="11"/>
      <c r="S125" s="11"/>
      <c r="T125" s="110"/>
      <c r="U125" s="224"/>
      <c r="V125" s="115"/>
      <c r="W125" s="115"/>
      <c r="X125" s="115"/>
      <c r="Y125" s="297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0"/>
      <c r="AK125" s="109"/>
      <c r="AL125" s="110"/>
      <c r="AM125" s="110"/>
      <c r="AN125" s="116"/>
      <c r="AO125" s="116"/>
      <c r="AP125" s="425"/>
      <c r="AQ125" s="42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</row>
    <row r="126" spans="1:88" ht="15" customHeight="1">
      <c r="A126" s="289" t="s">
        <v>9</v>
      </c>
      <c r="B126" s="261" t="s">
        <v>426</v>
      </c>
      <c r="C126" s="269">
        <v>20</v>
      </c>
      <c r="D126" s="211"/>
      <c r="E126" s="1541" t="s">
        <v>524</v>
      </c>
      <c r="F126" s="261" t="s">
        <v>525</v>
      </c>
      <c r="G126" s="272">
        <v>200</v>
      </c>
      <c r="H126" s="589"/>
      <c r="L126" s="11"/>
      <c r="M126" s="11"/>
      <c r="N126" s="123"/>
      <c r="O126" s="115"/>
      <c r="P126" s="154"/>
      <c r="Q126" s="11"/>
      <c r="R126" s="11"/>
      <c r="S126" s="11"/>
      <c r="T126" s="110"/>
      <c r="U126" s="115"/>
      <c r="V126" s="115"/>
      <c r="W126" s="115"/>
      <c r="X126" s="226"/>
      <c r="Y126" s="206"/>
      <c r="Z126" s="298"/>
      <c r="AA126" s="226"/>
      <c r="AB126" s="206"/>
      <c r="AC126" s="298"/>
      <c r="AD126" s="115"/>
      <c r="AE126" s="115"/>
      <c r="AF126" s="115"/>
      <c r="AG126" s="115"/>
      <c r="AH126" s="115"/>
      <c r="AI126" s="107"/>
      <c r="AJ126" s="110"/>
      <c r="AK126" s="109"/>
      <c r="AL126" s="113"/>
      <c r="AM126" s="113"/>
      <c r="AN126" s="116"/>
      <c r="AO126" s="116"/>
      <c r="AP126" s="425"/>
      <c r="AQ126" s="427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</row>
    <row r="127" spans="1:88" ht="12.75" customHeight="1">
      <c r="A127" s="264" t="s">
        <v>483</v>
      </c>
      <c r="B127" s="284" t="s">
        <v>324</v>
      </c>
      <c r="C127" s="271">
        <v>105</v>
      </c>
      <c r="D127" s="175"/>
      <c r="E127" s="282" t="s">
        <v>9</v>
      </c>
      <c r="F127" s="181" t="s">
        <v>10</v>
      </c>
      <c r="G127" s="390">
        <v>42</v>
      </c>
      <c r="H127" s="570"/>
      <c r="L127" s="11"/>
      <c r="M127" s="11"/>
      <c r="N127" s="123"/>
      <c r="O127" s="115"/>
      <c r="P127" s="115"/>
      <c r="Q127" s="11"/>
      <c r="R127" s="11"/>
      <c r="S127" s="11"/>
      <c r="T127" s="110"/>
      <c r="U127" s="115"/>
      <c r="V127" s="115"/>
      <c r="W127" s="115"/>
      <c r="X127" s="110"/>
      <c r="Y127" s="118"/>
      <c r="Z127" s="299"/>
      <c r="AA127" s="110"/>
      <c r="AB127" s="109"/>
      <c r="AC127" s="148"/>
      <c r="AD127" s="115"/>
      <c r="AE127" s="115"/>
      <c r="AF127" s="115"/>
      <c r="AG127" s="115"/>
      <c r="AH127" s="115"/>
      <c r="AI127" s="115"/>
      <c r="AJ127" s="115"/>
      <c r="AK127" s="123"/>
      <c r="AL127" s="110"/>
      <c r="AM127" s="110"/>
      <c r="AN127" s="110"/>
      <c r="AO127" s="110"/>
      <c r="AP127" s="115"/>
      <c r="AQ127" s="115"/>
      <c r="AR127" s="211"/>
      <c r="AS127" s="113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</row>
    <row r="128" spans="1:88" ht="17.25" customHeight="1" thickBot="1">
      <c r="A128" s="1217" t="s">
        <v>398</v>
      </c>
      <c r="B128" s="1218"/>
      <c r="C128" s="1832">
        <f>SUM(C122:C127)</f>
        <v>575</v>
      </c>
      <c r="D128" s="110"/>
      <c r="E128" s="256" t="s">
        <v>9</v>
      </c>
      <c r="F128" s="261" t="s">
        <v>426</v>
      </c>
      <c r="G128" s="269">
        <v>20</v>
      </c>
      <c r="H128" s="591"/>
      <c r="L128" s="11"/>
      <c r="M128" s="11"/>
      <c r="N128" s="110"/>
      <c r="O128" s="115"/>
      <c r="P128" s="207"/>
      <c r="Q128" s="11"/>
      <c r="R128" s="11"/>
      <c r="S128" s="11"/>
      <c r="T128" s="110"/>
      <c r="U128" s="115"/>
      <c r="V128" s="115"/>
      <c r="W128" s="115"/>
      <c r="X128" s="110"/>
      <c r="Y128" s="109"/>
      <c r="Z128" s="154"/>
      <c r="AA128" s="110"/>
      <c r="AB128" s="114"/>
      <c r="AC128" s="141"/>
      <c r="AD128" s="115"/>
      <c r="AE128" s="115"/>
      <c r="AF128" s="115"/>
      <c r="AG128" s="115"/>
      <c r="AH128" s="115"/>
      <c r="AI128" s="115"/>
      <c r="AJ128" s="115"/>
      <c r="AK128" s="115"/>
      <c r="AL128" s="110"/>
      <c r="AM128" s="110"/>
      <c r="AN128" s="115"/>
      <c r="AO128" s="115"/>
      <c r="AP128" s="115"/>
      <c r="AQ128" s="115"/>
      <c r="AR128" s="113"/>
      <c r="AS128" s="428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</row>
    <row r="129" spans="1:88" ht="14.25" customHeight="1" thickBot="1">
      <c r="A129" s="377"/>
      <c r="B129" s="178" t="s">
        <v>123</v>
      </c>
      <c r="C129" s="61"/>
      <c r="D129" s="110"/>
      <c r="E129" s="1476" t="s">
        <v>398</v>
      </c>
      <c r="F129" s="1477"/>
      <c r="G129" s="1842">
        <f>G122+G125+G126+G127+G128+110+40</f>
        <v>572</v>
      </c>
      <c r="H129" s="589"/>
      <c r="L129" s="11"/>
      <c r="M129" s="11"/>
      <c r="N129" s="115"/>
      <c r="O129" s="115"/>
      <c r="P129" s="154"/>
      <c r="Q129" s="11"/>
      <c r="R129" s="11"/>
      <c r="S129" s="11"/>
      <c r="T129" s="110"/>
      <c r="U129" s="115"/>
      <c r="V129" s="115"/>
      <c r="W129" s="115"/>
      <c r="X129" s="110"/>
      <c r="Y129" s="109"/>
      <c r="Z129" s="154"/>
      <c r="AA129" s="110"/>
      <c r="AB129" s="109"/>
      <c r="AC129" s="148"/>
      <c r="AD129" s="115"/>
      <c r="AE129" s="115"/>
      <c r="AF129" s="115"/>
      <c r="AG129" s="115"/>
      <c r="AH129" s="115"/>
      <c r="AI129" s="110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</row>
    <row r="130" spans="1:88" ht="15" customHeight="1">
      <c r="A130" s="254" t="s">
        <v>453</v>
      </c>
      <c r="B130" s="249" t="s">
        <v>1028</v>
      </c>
      <c r="C130" s="392">
        <v>60</v>
      </c>
      <c r="D130" s="110"/>
      <c r="E130" s="377"/>
      <c r="F130" s="178" t="s">
        <v>123</v>
      </c>
      <c r="G130" s="61"/>
      <c r="H130" s="571"/>
      <c r="L130" s="11"/>
      <c r="M130" s="11"/>
      <c r="N130" s="170"/>
      <c r="O130" s="115"/>
      <c r="P130" s="148"/>
      <c r="Q130" s="11"/>
      <c r="R130" s="11"/>
      <c r="S130" s="11"/>
      <c r="T130" s="136"/>
      <c r="U130" s="115"/>
      <c r="V130" s="175"/>
      <c r="W130" s="115"/>
      <c r="X130" s="110"/>
      <c r="Y130" s="109"/>
      <c r="Z130" s="148"/>
      <c r="AA130" s="110"/>
      <c r="AB130" s="109"/>
      <c r="AC130" s="154"/>
      <c r="AD130" s="115"/>
      <c r="AE130" s="115"/>
      <c r="AF130" s="115"/>
      <c r="AG130" s="116"/>
      <c r="AH130" s="110"/>
      <c r="AI130" s="110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</row>
    <row r="131" spans="1:88" ht="16.5" customHeight="1">
      <c r="A131" s="1732" t="s">
        <v>656</v>
      </c>
      <c r="B131" s="261" t="s">
        <v>655</v>
      </c>
      <c r="C131" s="387">
        <v>200</v>
      </c>
      <c r="D131" s="110"/>
      <c r="E131" s="1707" t="s">
        <v>930</v>
      </c>
      <c r="F131" s="261" t="s">
        <v>929</v>
      </c>
      <c r="G131" s="271">
        <v>60</v>
      </c>
      <c r="H131" s="571"/>
      <c r="L131" s="11"/>
      <c r="M131" s="11"/>
      <c r="N131" s="110"/>
      <c r="O131" s="115"/>
      <c r="P131" s="154"/>
      <c r="Q131" s="11"/>
      <c r="R131" s="11"/>
      <c r="S131" s="11"/>
      <c r="T131" s="110"/>
      <c r="U131" s="115"/>
      <c r="V131" s="110"/>
      <c r="W131" s="115"/>
      <c r="X131" s="115"/>
      <c r="Y131" s="115"/>
      <c r="Z131" s="115"/>
      <c r="AA131" s="110"/>
      <c r="AB131" s="109"/>
      <c r="AC131" s="154"/>
      <c r="AD131" s="115"/>
      <c r="AE131" s="115"/>
      <c r="AF131" s="115"/>
      <c r="AG131" s="116"/>
      <c r="AH131" s="110"/>
      <c r="AI131" s="110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</row>
    <row r="132" spans="1:88" ht="16.5" customHeight="1">
      <c r="A132" s="378" t="s">
        <v>648</v>
      </c>
      <c r="B132" s="2313" t="s">
        <v>908</v>
      </c>
      <c r="C132" s="271">
        <v>105</v>
      </c>
      <c r="D132" s="110"/>
      <c r="E132" s="437" t="s">
        <v>894</v>
      </c>
      <c r="F132" s="2282" t="s">
        <v>154</v>
      </c>
      <c r="G132" s="269">
        <v>200</v>
      </c>
      <c r="H132" s="571"/>
      <c r="L132" s="11"/>
      <c r="M132" s="11"/>
      <c r="N132" s="135"/>
      <c r="O132" s="115"/>
      <c r="P132" s="151"/>
      <c r="Q132" s="11"/>
      <c r="R132" s="11"/>
      <c r="S132" s="11"/>
      <c r="T132" s="115"/>
      <c r="U132" s="115"/>
      <c r="V132" s="228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6"/>
      <c r="AH132" s="110"/>
      <c r="AI132" s="110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</row>
    <row r="133" spans="1:88" ht="15.75" customHeight="1">
      <c r="A133" s="353" t="s">
        <v>977</v>
      </c>
      <c r="B133" s="2356" t="s">
        <v>949</v>
      </c>
      <c r="C133" s="271" t="s">
        <v>988</v>
      </c>
      <c r="D133" s="110"/>
      <c r="E133" s="1751" t="s">
        <v>900</v>
      </c>
      <c r="F133" s="181" t="s">
        <v>679</v>
      </c>
      <c r="G133" s="1723">
        <v>90</v>
      </c>
      <c r="H133" s="571"/>
      <c r="L133" s="11"/>
      <c r="M133" s="11"/>
      <c r="N133" s="115"/>
      <c r="O133" s="115"/>
      <c r="P133" s="154"/>
      <c r="Q133" s="11"/>
      <c r="R133" s="11"/>
      <c r="S133" s="11"/>
      <c r="T133" s="115"/>
      <c r="U133" s="115"/>
      <c r="V133" s="175"/>
      <c r="W133" s="410"/>
      <c r="X133" s="225"/>
      <c r="Y133" s="141"/>
      <c r="Z133" s="115"/>
      <c r="AA133" s="228"/>
      <c r="AB133" s="115"/>
      <c r="AC133" s="115"/>
      <c r="AD133" s="115"/>
      <c r="AE133" s="115"/>
      <c r="AF133" s="115"/>
      <c r="AG133" s="115"/>
      <c r="AH133" s="115"/>
      <c r="AI133" s="110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</row>
    <row r="134" spans="1:88" ht="13.5" customHeight="1">
      <c r="A134" s="2370" t="s">
        <v>604</v>
      </c>
      <c r="B134" s="2357" t="s">
        <v>986</v>
      </c>
      <c r="C134" s="78"/>
      <c r="D134" s="110"/>
      <c r="E134" s="254" t="s">
        <v>669</v>
      </c>
      <c r="F134" s="1713" t="s">
        <v>670</v>
      </c>
      <c r="G134" s="392">
        <v>180</v>
      </c>
      <c r="H134" s="568"/>
      <c r="L134" s="11"/>
      <c r="M134" s="11"/>
      <c r="N134" s="187"/>
      <c r="O134" s="115"/>
      <c r="P134" s="154"/>
      <c r="Q134" s="11"/>
      <c r="R134" s="11"/>
      <c r="S134" s="11"/>
      <c r="T134" s="115"/>
      <c r="U134" s="115"/>
      <c r="V134" s="144"/>
      <c r="W134" s="110"/>
      <c r="X134" s="109"/>
      <c r="Y134" s="154"/>
      <c r="Z134" s="115"/>
      <c r="AA134" s="226"/>
      <c r="AB134" s="206"/>
      <c r="AC134" s="207"/>
      <c r="AD134" s="115"/>
      <c r="AE134" s="127"/>
      <c r="AF134" s="126"/>
      <c r="AG134" s="109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</row>
    <row r="135" spans="1:88" ht="17.25" customHeight="1">
      <c r="A135" s="378" t="s">
        <v>885</v>
      </c>
      <c r="B135" s="1713" t="s">
        <v>883</v>
      </c>
      <c r="C135" s="271">
        <v>200</v>
      </c>
      <c r="D135" s="116"/>
      <c r="E135" s="1878" t="s">
        <v>391</v>
      </c>
      <c r="F135" s="249" t="s">
        <v>161</v>
      </c>
      <c r="G135" s="392">
        <v>200</v>
      </c>
      <c r="H135" s="568"/>
      <c r="L135" s="11"/>
      <c r="M135" s="11"/>
      <c r="N135" s="122"/>
      <c r="O135" s="115"/>
      <c r="P135" s="154"/>
      <c r="Q135" s="11"/>
      <c r="R135" s="11"/>
      <c r="S135" s="11"/>
      <c r="T135" s="110"/>
      <c r="U135" s="109"/>
      <c r="V135" s="115"/>
      <c r="W135" s="113"/>
      <c r="X135" s="114"/>
      <c r="Y135" s="141"/>
      <c r="Z135" s="115"/>
      <c r="AA135" s="110"/>
      <c r="AB135" s="122"/>
      <c r="AC135" s="151"/>
      <c r="AD135" s="124"/>
      <c r="AE135" s="115"/>
      <c r="AF135" s="115"/>
      <c r="AG135" s="110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</row>
    <row r="136" spans="1:88" ht="18" customHeight="1">
      <c r="A136" s="815" t="s">
        <v>9</v>
      </c>
      <c r="B136" s="261" t="s">
        <v>10</v>
      </c>
      <c r="C136" s="269">
        <v>50</v>
      </c>
      <c r="D136" s="110"/>
      <c r="E136" s="254" t="s">
        <v>9</v>
      </c>
      <c r="F136" s="284" t="s">
        <v>10</v>
      </c>
      <c r="G136" s="271">
        <v>50</v>
      </c>
      <c r="H136" s="571"/>
      <c r="L136" s="115"/>
      <c r="M136" s="11"/>
      <c r="N136" s="123"/>
      <c r="O136" s="115"/>
      <c r="P136" s="154"/>
      <c r="Q136" s="11"/>
      <c r="R136" s="11"/>
      <c r="S136" s="11"/>
      <c r="T136" s="115"/>
      <c r="U136" s="115"/>
      <c r="V136" s="115"/>
      <c r="W136" s="113"/>
      <c r="X136" s="133"/>
      <c r="Y136" s="154"/>
      <c r="Z136" s="115"/>
      <c r="AA136" s="110"/>
      <c r="AB136" s="277"/>
      <c r="AC136" s="148"/>
      <c r="AD136" s="115"/>
      <c r="AE136" s="110"/>
      <c r="AF136" s="110"/>
      <c r="AG136" s="115"/>
      <c r="AH136" s="202"/>
      <c r="AI136" s="115"/>
      <c r="AJ136" s="110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</row>
    <row r="137" spans="1:88" ht="18" customHeight="1">
      <c r="A137" s="815" t="s">
        <v>9</v>
      </c>
      <c r="B137" s="261" t="s">
        <v>426</v>
      </c>
      <c r="C137" s="355">
        <v>30</v>
      </c>
      <c r="D137" s="113"/>
      <c r="E137" s="256" t="s">
        <v>9</v>
      </c>
      <c r="F137" s="261" t="s">
        <v>426</v>
      </c>
      <c r="G137" s="269">
        <v>30</v>
      </c>
      <c r="H137" s="590"/>
      <c r="L137" s="115"/>
      <c r="M137" s="11"/>
      <c r="N137" s="110"/>
      <c r="O137" s="115"/>
      <c r="P137" s="115"/>
      <c r="Q137" s="11"/>
      <c r="R137" s="11"/>
      <c r="S137" s="11"/>
      <c r="T137" s="115"/>
      <c r="U137" s="115"/>
      <c r="V137" s="115"/>
      <c r="W137" s="113"/>
      <c r="X137" s="114"/>
      <c r="Y137" s="152"/>
      <c r="Z137" s="115"/>
      <c r="AA137" s="110"/>
      <c r="AB137" s="109"/>
      <c r="AC137" s="141"/>
      <c r="AD137" s="115"/>
      <c r="AE137" s="115"/>
      <c r="AF137" s="115"/>
      <c r="AG137" s="113"/>
      <c r="AH137" s="202"/>
      <c r="AI137" s="115"/>
      <c r="AJ137" s="110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</row>
    <row r="138" spans="1:88" ht="15" customHeight="1" thickBot="1">
      <c r="A138" s="1476" t="s">
        <v>399</v>
      </c>
      <c r="B138" s="1536"/>
      <c r="C138" s="1843">
        <f>C130+C131+C132+C135+C136+C137+80+70</f>
        <v>795</v>
      </c>
      <c r="D138" s="110"/>
      <c r="E138" s="1733" t="s">
        <v>696</v>
      </c>
      <c r="F138" s="249" t="s">
        <v>487</v>
      </c>
      <c r="G138" s="269">
        <v>120</v>
      </c>
      <c r="H138" s="597"/>
      <c r="L138" s="115"/>
      <c r="M138" s="11"/>
      <c r="N138" s="123"/>
      <c r="O138" s="115"/>
      <c r="P138" s="207"/>
      <c r="Q138" s="11"/>
      <c r="R138" s="11"/>
      <c r="S138" s="11"/>
      <c r="T138" s="115"/>
      <c r="U138" s="115"/>
      <c r="V138" s="115"/>
      <c r="W138" s="113"/>
      <c r="X138" s="114"/>
      <c r="Y138" s="152"/>
      <c r="Z138" s="115"/>
      <c r="AA138" s="110"/>
      <c r="AB138" s="109"/>
      <c r="AC138" s="141"/>
      <c r="AD138" s="110"/>
      <c r="AE138" s="122"/>
      <c r="AF138" s="203"/>
      <c r="AG138" s="115"/>
      <c r="AH138" s="115"/>
      <c r="AI138" s="115"/>
      <c r="AJ138" s="136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</row>
    <row r="139" spans="1:88" ht="15.75" customHeight="1" thickBot="1">
      <c r="A139" s="765"/>
      <c r="B139" s="376" t="s">
        <v>245</v>
      </c>
      <c r="C139" s="876"/>
      <c r="D139" s="115"/>
      <c r="E139" s="1476" t="s">
        <v>399</v>
      </c>
      <c r="F139" s="914"/>
      <c r="G139" s="1843">
        <f>SUM(G131:G138)</f>
        <v>930</v>
      </c>
      <c r="H139" s="571"/>
      <c r="L139" s="115"/>
      <c r="M139" s="11"/>
      <c r="N139" s="123"/>
      <c r="O139" s="115"/>
      <c r="P139" s="154"/>
      <c r="Q139" s="11"/>
      <c r="R139" s="11"/>
      <c r="S139" s="11"/>
      <c r="T139" s="115"/>
      <c r="U139" s="115"/>
      <c r="V139" s="115"/>
      <c r="W139" s="116"/>
      <c r="X139" s="117"/>
      <c r="Y139" s="152"/>
      <c r="Z139" s="115"/>
      <c r="AA139" s="110"/>
      <c r="AB139" s="109"/>
      <c r="AC139" s="141"/>
      <c r="AD139" s="110"/>
      <c r="AE139" s="118"/>
      <c r="AF139" s="130"/>
      <c r="AG139" s="115"/>
      <c r="AH139" s="115"/>
      <c r="AI139" s="115"/>
      <c r="AJ139" s="113"/>
      <c r="AK139" s="114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</row>
    <row r="140" spans="1:88" ht="15.75" customHeight="1">
      <c r="A140" s="201" t="s">
        <v>560</v>
      </c>
      <c r="B140" s="261" t="s">
        <v>122</v>
      </c>
      <c r="C140" s="248">
        <v>200</v>
      </c>
      <c r="D140" s="115"/>
      <c r="E140" s="765"/>
      <c r="F140" s="376" t="s">
        <v>245</v>
      </c>
      <c r="G140" s="876"/>
      <c r="H140" s="590"/>
      <c r="L140" s="115"/>
      <c r="M140" s="11"/>
      <c r="N140" s="123"/>
      <c r="O140" s="115"/>
      <c r="P140" s="154"/>
      <c r="Q140" s="11"/>
      <c r="R140" s="11"/>
      <c r="S140" s="11"/>
      <c r="T140" s="115"/>
      <c r="U140" s="115"/>
      <c r="V140" s="115"/>
      <c r="W140" s="113"/>
      <c r="X140" s="114"/>
      <c r="Y140" s="152"/>
      <c r="Z140" s="115"/>
      <c r="AA140" s="110"/>
      <c r="AB140" s="124"/>
      <c r="AC140" s="154"/>
      <c r="AD140" s="115"/>
      <c r="AE140" s="115"/>
      <c r="AF140" s="115"/>
      <c r="AG140" s="115"/>
      <c r="AH140" s="115"/>
      <c r="AI140" s="114"/>
      <c r="AJ140" s="113"/>
      <c r="AK140" s="113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</row>
    <row r="141" spans="1:88" ht="18" customHeight="1">
      <c r="A141" s="176" t="s">
        <v>454</v>
      </c>
      <c r="B141" s="2518" t="s">
        <v>816</v>
      </c>
      <c r="C141" s="874" t="s">
        <v>269</v>
      </c>
      <c r="D141" s="115"/>
      <c r="E141" s="254" t="s">
        <v>705</v>
      </c>
      <c r="F141" s="249" t="s">
        <v>246</v>
      </c>
      <c r="G141" s="392">
        <v>200</v>
      </c>
      <c r="H141" s="571"/>
      <c r="L141" s="115"/>
      <c r="M141" s="11"/>
      <c r="N141" s="187"/>
      <c r="O141" s="115"/>
      <c r="P141" s="154"/>
      <c r="Q141" s="11"/>
      <c r="R141" s="49"/>
      <c r="S141" s="11"/>
      <c r="T141" s="115"/>
      <c r="U141" s="115"/>
      <c r="V141" s="110"/>
      <c r="W141" s="110"/>
      <c r="X141" s="109"/>
      <c r="Y141" s="154"/>
      <c r="Z141" s="115"/>
      <c r="AA141" s="110"/>
      <c r="AB141" s="109"/>
      <c r="AC141" s="141"/>
      <c r="AD141" s="115"/>
      <c r="AE141" s="115"/>
      <c r="AF141" s="115"/>
      <c r="AG141" s="115"/>
      <c r="AH141" s="115"/>
      <c r="AI141" s="230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</row>
    <row r="142" spans="1:88" ht="15" customHeight="1">
      <c r="A142" s="201" t="s">
        <v>9</v>
      </c>
      <c r="B142" s="261" t="s">
        <v>426</v>
      </c>
      <c r="C142" s="1864">
        <v>20</v>
      </c>
      <c r="D142" s="115"/>
      <c r="E142" s="176" t="s">
        <v>706</v>
      </c>
      <c r="F142" s="284" t="s">
        <v>295</v>
      </c>
      <c r="G142" s="180" t="s">
        <v>739</v>
      </c>
      <c r="H142" s="590"/>
      <c r="L142" s="11"/>
      <c r="M142" s="11"/>
      <c r="N142" s="110"/>
      <c r="O142" s="115"/>
      <c r="P142" s="154"/>
      <c r="Q142" s="11"/>
      <c r="R142" s="49"/>
      <c r="S142" s="11"/>
      <c r="T142" s="115"/>
      <c r="U142" s="115"/>
      <c r="V142" s="115"/>
      <c r="W142" s="124"/>
      <c r="X142" s="110"/>
      <c r="Y142" s="107"/>
      <c r="Z142" s="115"/>
      <c r="AA142" s="110"/>
      <c r="AB142" s="109"/>
      <c r="AC142" s="141"/>
      <c r="AD142" s="115"/>
      <c r="AE142" s="115"/>
      <c r="AF142" s="115"/>
      <c r="AG142" s="115"/>
      <c r="AH142" s="115"/>
      <c r="AI142" s="114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</row>
    <row r="143" spans="1:88" ht="15.75" customHeight="1" thickBot="1">
      <c r="A143" s="1476" t="s">
        <v>400</v>
      </c>
      <c r="B143" s="1778"/>
      <c r="C143" s="2517">
        <f>C140+C142+80+20</f>
        <v>320</v>
      </c>
      <c r="D143" s="226"/>
      <c r="E143" s="683"/>
      <c r="F143" s="1087" t="s">
        <v>820</v>
      </c>
      <c r="G143" s="111"/>
      <c r="H143" s="588"/>
      <c r="I143" s="11"/>
      <c r="J143" s="49"/>
      <c r="K143" s="11"/>
      <c r="L143" s="11"/>
      <c r="M143" s="11"/>
      <c r="N143" s="110"/>
      <c r="O143" s="115"/>
      <c r="P143" s="154"/>
      <c r="Q143" s="11"/>
      <c r="R143" s="49"/>
      <c r="S143" s="11"/>
      <c r="T143" s="107"/>
      <c r="U143" s="115"/>
      <c r="V143" s="175"/>
      <c r="W143" s="136"/>
      <c r="X143" s="115"/>
      <c r="Y143" s="115"/>
      <c r="Z143" s="115"/>
      <c r="AA143" s="110"/>
      <c r="AB143" s="117"/>
      <c r="AC143" s="152"/>
      <c r="AD143" s="110"/>
      <c r="AE143" s="109"/>
      <c r="AF143" s="148"/>
      <c r="AG143" s="115"/>
      <c r="AH143" s="115"/>
      <c r="AI143" s="114"/>
      <c r="AJ143" s="115"/>
      <c r="AK143" s="115"/>
      <c r="AL143" s="113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</row>
    <row r="144" spans="1:88" ht="14.25" customHeight="1" thickBot="1">
      <c r="A144" s="773" t="s">
        <v>290</v>
      </c>
      <c r="B144" s="75"/>
      <c r="C144" s="431"/>
      <c r="D144" s="116"/>
      <c r="E144" s="2522" t="s">
        <v>9</v>
      </c>
      <c r="F144" s="261" t="s">
        <v>741</v>
      </c>
      <c r="G144" s="358">
        <v>19</v>
      </c>
      <c r="H144" s="589"/>
      <c r="I144" s="11"/>
      <c r="J144" s="49"/>
      <c r="K144" s="11"/>
      <c r="L144" s="11"/>
      <c r="M144" s="11"/>
      <c r="N144" s="123"/>
      <c r="O144" s="115"/>
      <c r="P144" s="115"/>
      <c r="Q144" s="11"/>
      <c r="R144" s="11"/>
      <c r="S144" s="11"/>
      <c r="T144" s="113"/>
      <c r="U144" s="115"/>
      <c r="V144" s="115"/>
      <c r="W144" s="110"/>
      <c r="X144" s="109"/>
      <c r="Y144" s="154"/>
      <c r="Z144" s="115"/>
      <c r="AA144" s="115"/>
      <c r="AB144" s="115"/>
      <c r="AC144" s="115"/>
      <c r="AD144" s="110"/>
      <c r="AE144" s="109"/>
      <c r="AF144" s="148"/>
      <c r="AG144" s="115"/>
      <c r="AH144" s="115"/>
      <c r="AI144" s="130"/>
      <c r="AJ144" s="115"/>
      <c r="AK144" s="115"/>
      <c r="AL144" s="115"/>
      <c r="AM144" s="206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</row>
    <row r="145" spans="1:88" ht="15.75" customHeight="1" thickBot="1">
      <c r="A145" s="91"/>
      <c r="B145" s="178" t="s">
        <v>158</v>
      </c>
      <c r="C145" s="61"/>
      <c r="D145" s="116"/>
      <c r="E145" s="1812" t="s">
        <v>400</v>
      </c>
      <c r="F145" s="1813"/>
      <c r="G145" s="2517">
        <f>G141+G144+100+20</f>
        <v>339</v>
      </c>
      <c r="H145" s="570"/>
      <c r="I145" s="11"/>
      <c r="J145" s="49"/>
      <c r="K145" s="11"/>
      <c r="L145" s="11"/>
      <c r="M145" s="11"/>
      <c r="N145" s="123"/>
      <c r="O145" s="115"/>
      <c r="P145" s="115"/>
      <c r="Q145" s="11"/>
      <c r="R145" s="11"/>
      <c r="S145" s="11"/>
      <c r="T145" s="113"/>
      <c r="U145" s="115"/>
      <c r="V145" s="115"/>
      <c r="W145" s="110"/>
      <c r="X145" s="109"/>
      <c r="Y145" s="154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26"/>
      <c r="AM145" s="113"/>
      <c r="AN145" s="113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</row>
    <row r="146" spans="1:88" ht="18" customHeight="1">
      <c r="A146" s="2526" t="s">
        <v>371</v>
      </c>
      <c r="B146" s="284" t="s">
        <v>370</v>
      </c>
      <c r="C146" s="271">
        <v>60</v>
      </c>
      <c r="D146" s="116"/>
      <c r="E146" s="1"/>
      <c r="F146" s="1"/>
      <c r="G146" s="1"/>
      <c r="H146" s="570"/>
      <c r="I146" s="11"/>
      <c r="J146" s="49"/>
      <c r="K146" s="11"/>
      <c r="L146" s="11"/>
      <c r="M146" s="11"/>
      <c r="N146" s="123"/>
      <c r="O146" s="115"/>
      <c r="P146" s="115"/>
      <c r="Q146" s="11"/>
      <c r="R146" s="11"/>
      <c r="S146" s="11"/>
      <c r="T146" s="113"/>
      <c r="U146" s="115"/>
      <c r="V146" s="115"/>
      <c r="W146" s="110"/>
      <c r="X146" s="109"/>
      <c r="Y146" s="154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0"/>
      <c r="AJ146" s="110"/>
      <c r="AK146" s="110"/>
      <c r="AL146" s="110"/>
      <c r="AM146" s="110"/>
      <c r="AN146" s="110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</row>
    <row r="147" spans="1:88" ht="16.5" customHeight="1">
      <c r="A147" s="254" t="s">
        <v>903</v>
      </c>
      <c r="B147" s="1646" t="s">
        <v>495</v>
      </c>
      <c r="C147" s="269">
        <v>200</v>
      </c>
      <c r="D147" s="116"/>
      <c r="E147" s="11"/>
      <c r="F147" s="49"/>
      <c r="G147" s="11"/>
      <c r="H147" s="569"/>
      <c r="I147" s="11"/>
      <c r="J147" s="49"/>
      <c r="K147" s="11"/>
      <c r="L147" s="11"/>
      <c r="M147" s="11"/>
      <c r="N147" s="123"/>
      <c r="O147" s="115"/>
      <c r="P147" s="115"/>
      <c r="Q147" s="11"/>
      <c r="R147" s="11"/>
      <c r="S147" s="11"/>
      <c r="T147" s="110"/>
      <c r="U147" s="115"/>
      <c r="V147" s="115"/>
      <c r="W147" s="110"/>
      <c r="X147" s="109"/>
      <c r="Y147" s="154"/>
      <c r="Z147" s="115"/>
      <c r="AA147" s="115"/>
      <c r="AB147" s="115"/>
      <c r="AC147" s="115"/>
      <c r="AD147" s="110"/>
      <c r="AE147" s="277"/>
      <c r="AF147" s="148"/>
      <c r="AG147" s="115"/>
      <c r="AH147" s="115"/>
      <c r="AI147" s="110"/>
      <c r="AJ147" s="110"/>
      <c r="AK147" s="110"/>
      <c r="AL147" s="110"/>
      <c r="AM147" s="113"/>
      <c r="AN147" s="114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</row>
    <row r="148" spans="1:88" ht="15" customHeight="1">
      <c r="A148" s="256" t="s">
        <v>462</v>
      </c>
      <c r="B148" s="261" t="s">
        <v>122</v>
      </c>
      <c r="C148" s="272">
        <v>200</v>
      </c>
      <c r="D148" s="116"/>
      <c r="E148" s="11"/>
      <c r="F148" s="49"/>
      <c r="G148" s="11"/>
      <c r="H148" s="569"/>
      <c r="I148" s="11"/>
      <c r="J148" s="49"/>
      <c r="K148" s="11"/>
      <c r="L148" s="11"/>
      <c r="M148" s="11"/>
      <c r="N148" s="110"/>
      <c r="O148" s="115"/>
      <c r="P148" s="115"/>
      <c r="Q148" s="11"/>
      <c r="R148" s="49"/>
      <c r="S148" s="11"/>
      <c r="T148" s="110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6"/>
      <c r="AJ148" s="116"/>
      <c r="AK148" s="110"/>
      <c r="AL148" s="110"/>
      <c r="AM148" s="110"/>
      <c r="AN148" s="109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</row>
    <row r="149" spans="1:88" ht="17.25" customHeight="1">
      <c r="A149" s="256" t="s">
        <v>9</v>
      </c>
      <c r="B149" s="261" t="s">
        <v>10</v>
      </c>
      <c r="C149" s="272">
        <v>50</v>
      </c>
      <c r="D149" s="115"/>
      <c r="E149" s="5"/>
      <c r="F149" s="49"/>
      <c r="G149" s="667"/>
      <c r="H149" s="589"/>
      <c r="I149" s="11"/>
      <c r="J149" s="49"/>
      <c r="K149" s="11"/>
      <c r="L149" s="11"/>
      <c r="M149" s="11"/>
      <c r="N149" s="110"/>
      <c r="O149" s="115"/>
      <c r="P149" s="115"/>
      <c r="Q149" s="11"/>
      <c r="R149" s="49"/>
      <c r="S149" s="11"/>
      <c r="T149" s="110"/>
      <c r="U149" s="115"/>
      <c r="V149" s="115"/>
      <c r="W149" s="206"/>
      <c r="X149" s="298"/>
      <c r="Y149" s="206"/>
      <c r="Z149" s="298"/>
      <c r="AA149" s="115"/>
      <c r="AB149" s="113"/>
      <c r="AC149" s="202"/>
      <c r="AD149" s="115"/>
      <c r="AE149" s="115"/>
      <c r="AF149" s="115"/>
      <c r="AG149" s="115"/>
      <c r="AH149" s="115"/>
      <c r="AI149" s="116"/>
      <c r="AJ149" s="231"/>
      <c r="AK149" s="115"/>
      <c r="AL149" s="115"/>
      <c r="AM149" s="110"/>
      <c r="AN149" s="109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</row>
    <row r="150" spans="1:88" ht="17.25" customHeight="1">
      <c r="A150" s="256" t="s">
        <v>9</v>
      </c>
      <c r="B150" s="261" t="s">
        <v>426</v>
      </c>
      <c r="C150" s="269">
        <v>20</v>
      </c>
      <c r="D150" s="577"/>
      <c r="E150" s="5"/>
      <c r="F150" s="5"/>
      <c r="G150" s="5"/>
      <c r="H150" s="570"/>
      <c r="I150" s="5"/>
      <c r="J150" s="49"/>
      <c r="K150" s="11"/>
      <c r="L150" s="11"/>
      <c r="M150" s="11"/>
      <c r="N150" s="110"/>
      <c r="O150" s="115"/>
      <c r="P150" s="115"/>
      <c r="Q150" s="11"/>
      <c r="R150" s="49"/>
      <c r="S150" s="11"/>
      <c r="T150" s="110"/>
      <c r="U150" s="115"/>
      <c r="V150" s="110"/>
      <c r="W150" s="109"/>
      <c r="X150" s="148"/>
      <c r="Y150" s="418"/>
      <c r="Z150" s="416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0"/>
      <c r="AN150" s="109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</row>
    <row r="151" spans="1:88" ht="16.5" customHeight="1" thickBot="1">
      <c r="A151" s="1476" t="s">
        <v>398</v>
      </c>
      <c r="B151" s="1535"/>
      <c r="C151" s="78"/>
      <c r="D151" s="226"/>
      <c r="E151" s="5"/>
      <c r="F151" s="5"/>
      <c r="G151" s="5"/>
      <c r="H151" s="571"/>
      <c r="I151" s="97"/>
      <c r="J151" s="183"/>
      <c r="K151" s="4"/>
      <c r="L151" s="11"/>
      <c r="M151" s="11"/>
      <c r="N151" s="123"/>
      <c r="O151" s="115"/>
      <c r="P151" s="115"/>
      <c r="Q151" s="11"/>
      <c r="R151" s="49"/>
      <c r="S151" s="11"/>
      <c r="T151" s="110"/>
      <c r="U151" s="115"/>
      <c r="V151" s="110"/>
      <c r="W151" s="109"/>
      <c r="X151" s="148"/>
      <c r="Y151" s="187"/>
      <c r="Z151" s="416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20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</row>
    <row r="152" spans="1:88" ht="13.5" customHeight="1">
      <c r="A152" s="377"/>
      <c r="B152" s="178" t="s">
        <v>123</v>
      </c>
      <c r="C152" s="61"/>
      <c r="D152" s="110"/>
      <c r="E152" s="5"/>
      <c r="F152" s="5"/>
      <c r="G152" s="5"/>
      <c r="H152" s="571"/>
      <c r="I152" s="41"/>
      <c r="J152" s="7"/>
      <c r="K152" s="104"/>
      <c r="L152" s="11"/>
      <c r="M152" s="11"/>
      <c r="N152" s="123"/>
      <c r="O152" s="115"/>
      <c r="P152" s="115"/>
      <c r="Q152" s="11"/>
      <c r="R152" s="49"/>
      <c r="S152" s="11"/>
      <c r="T152" s="110"/>
      <c r="U152" s="115"/>
      <c r="V152" s="110"/>
      <c r="W152" s="109"/>
      <c r="X152" s="148"/>
      <c r="Y152" s="187"/>
      <c r="Z152" s="416"/>
      <c r="AA152" s="115"/>
      <c r="AB152" s="115"/>
      <c r="AC152" s="115"/>
      <c r="AD152" s="110"/>
      <c r="AE152" s="109"/>
      <c r="AF152" s="154"/>
      <c r="AG152" s="115"/>
      <c r="AH152" s="115"/>
      <c r="AI152" s="109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</row>
    <row r="153" spans="1:88" ht="16.5" customHeight="1">
      <c r="A153" s="437" t="s">
        <v>948</v>
      </c>
      <c r="B153" s="435" t="s">
        <v>1029</v>
      </c>
      <c r="C153" s="382">
        <v>60</v>
      </c>
      <c r="D153" s="110"/>
      <c r="E153" s="5"/>
      <c r="F153" s="5"/>
      <c r="G153" s="5"/>
      <c r="H153" s="569"/>
      <c r="I153" s="97"/>
      <c r="J153" s="7"/>
      <c r="K153" s="11"/>
      <c r="L153" s="11"/>
      <c r="M153" s="11"/>
      <c r="N153" s="123"/>
      <c r="O153" s="115"/>
      <c r="P153" s="115"/>
      <c r="Q153" s="11"/>
      <c r="R153" s="49"/>
      <c r="S153" s="11"/>
      <c r="T153" s="110"/>
      <c r="U153" s="115"/>
      <c r="V153" s="110"/>
      <c r="W153" s="302"/>
      <c r="X153" s="303"/>
      <c r="Y153" s="187"/>
      <c r="Z153" s="416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</row>
    <row r="154" spans="1:88" ht="14.25" customHeight="1">
      <c r="A154" s="1718" t="s">
        <v>663</v>
      </c>
      <c r="B154" s="522" t="s">
        <v>824</v>
      </c>
      <c r="C154" s="392">
        <v>200</v>
      </c>
      <c r="D154" s="110"/>
      <c r="E154" s="5"/>
      <c r="F154" s="5"/>
      <c r="G154" s="5"/>
      <c r="H154" s="595"/>
      <c r="I154" s="41"/>
      <c r="J154" s="572"/>
      <c r="K154" s="104"/>
      <c r="L154" s="11"/>
      <c r="M154" s="11"/>
      <c r="N154" s="123"/>
      <c r="O154" s="115"/>
      <c r="P154" s="115"/>
      <c r="Q154" s="11"/>
      <c r="R154" s="49"/>
      <c r="S154" s="11"/>
      <c r="T154" s="110"/>
      <c r="U154" s="222"/>
      <c r="V154" s="110"/>
      <c r="W154" s="302"/>
      <c r="X154" s="303"/>
      <c r="Y154" s="187"/>
      <c r="Z154" s="416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</row>
    <row r="155" spans="1:88" ht="17.25" customHeight="1">
      <c r="A155" s="254" t="s">
        <v>1032</v>
      </c>
      <c r="B155" s="2523" t="s">
        <v>1031</v>
      </c>
      <c r="C155" s="271">
        <v>100</v>
      </c>
      <c r="D155" s="110"/>
      <c r="E155" s="5"/>
      <c r="F155" s="5"/>
      <c r="G155" s="5"/>
      <c r="H155" s="595"/>
      <c r="I155" s="41"/>
      <c r="J155" s="110"/>
      <c r="K155" s="15"/>
      <c r="L155" s="11"/>
      <c r="M155" s="11"/>
      <c r="N155" s="123"/>
      <c r="O155" s="109"/>
      <c r="P155" s="115"/>
      <c r="Q155" s="11"/>
      <c r="R155" s="49"/>
      <c r="S155" s="11"/>
      <c r="T155" s="136"/>
      <c r="U155" s="115"/>
      <c r="V155" s="110"/>
      <c r="W155" s="277"/>
      <c r="X155" s="148"/>
      <c r="Y155" s="187"/>
      <c r="Z155" s="416"/>
      <c r="AA155" s="115"/>
      <c r="AB155" s="115"/>
      <c r="AC155" s="115"/>
      <c r="AD155" s="110"/>
      <c r="AE155" s="117"/>
      <c r="AF155" s="152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</row>
    <row r="156" spans="1:88" ht="15" customHeight="1">
      <c r="A156" s="256" t="s">
        <v>604</v>
      </c>
      <c r="B156" s="2524" t="s">
        <v>664</v>
      </c>
      <c r="C156" s="272">
        <v>150</v>
      </c>
      <c r="D156" s="110"/>
      <c r="E156" s="115"/>
      <c r="F156" s="123"/>
      <c r="G156" s="115"/>
      <c r="H156" s="589"/>
      <c r="I156" s="11"/>
      <c r="J156" s="49"/>
      <c r="K156" s="11"/>
      <c r="L156" s="11"/>
      <c r="M156" s="11"/>
      <c r="N156" s="123"/>
      <c r="O156" s="115"/>
      <c r="P156" s="115"/>
      <c r="Q156" s="11"/>
      <c r="R156" s="49"/>
      <c r="S156" s="11"/>
      <c r="T156" s="115"/>
      <c r="U156" s="115"/>
      <c r="V156" s="110"/>
      <c r="W156" s="109"/>
      <c r="X156" s="148"/>
      <c r="Y156" s="187"/>
      <c r="Z156" s="416"/>
      <c r="AA156" s="115"/>
      <c r="AB156" s="115"/>
      <c r="AC156" s="115"/>
      <c r="AD156" s="110"/>
      <c r="AE156" s="117"/>
      <c r="AF156" s="152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</row>
    <row r="157" spans="1:88" ht="12.75" customHeight="1">
      <c r="A157" s="1702" t="s">
        <v>591</v>
      </c>
      <c r="B157" s="249" t="s">
        <v>250</v>
      </c>
      <c r="C157" s="271">
        <v>200</v>
      </c>
      <c r="D157" s="110"/>
      <c r="E157" s="115"/>
      <c r="F157" s="123"/>
      <c r="G157" s="115"/>
      <c r="H157" s="571"/>
      <c r="I157" s="11"/>
      <c r="J157" s="49"/>
      <c r="K157" s="11"/>
      <c r="L157" s="11"/>
      <c r="M157" s="11"/>
      <c r="N157" s="123"/>
      <c r="O157" s="115"/>
      <c r="P157" s="115"/>
      <c r="Q157" s="11"/>
      <c r="R157" s="49"/>
      <c r="S157" s="11"/>
      <c r="T157" s="115"/>
      <c r="U157" s="115"/>
      <c r="V157" s="113"/>
      <c r="W157" s="109"/>
      <c r="X157" s="141"/>
      <c r="Y157" s="187"/>
      <c r="Z157" s="416"/>
      <c r="AA157" s="115"/>
      <c r="AB157" s="115"/>
      <c r="AC157" s="115"/>
      <c r="AD157" s="115"/>
      <c r="AE157" s="115"/>
      <c r="AF157" s="110"/>
      <c r="AG157" s="109"/>
      <c r="AH157" s="110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</row>
    <row r="158" spans="1:88" ht="12.75" customHeight="1">
      <c r="A158" s="256" t="s">
        <v>9</v>
      </c>
      <c r="B158" s="261" t="s">
        <v>10</v>
      </c>
      <c r="C158" s="269">
        <v>44</v>
      </c>
      <c r="D158" s="110"/>
      <c r="E158" s="1"/>
      <c r="F158" s="1"/>
      <c r="G158" s="1"/>
      <c r="H158" s="571"/>
      <c r="I158" s="5"/>
      <c r="J158" s="49"/>
      <c r="K158" s="11"/>
      <c r="L158" s="11"/>
      <c r="M158" s="11"/>
      <c r="N158" s="123"/>
      <c r="O158" s="115"/>
      <c r="P158" s="115"/>
      <c r="Q158" s="11"/>
      <c r="R158" s="49"/>
      <c r="S158" s="11"/>
      <c r="T158" s="115"/>
      <c r="U158" s="115"/>
      <c r="V158" s="110"/>
      <c r="W158" s="109"/>
      <c r="X158" s="154"/>
      <c r="Y158" s="418"/>
      <c r="Z158" s="416"/>
      <c r="AA158" s="115"/>
      <c r="AB158" s="115"/>
      <c r="AC158" s="115"/>
      <c r="AD158" s="193"/>
      <c r="AE158" s="115"/>
      <c r="AF158" s="115"/>
      <c r="AG158" s="109"/>
      <c r="AH158" s="113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</row>
    <row r="159" spans="1:88" ht="15" customHeight="1">
      <c r="A159" s="256" t="s">
        <v>9</v>
      </c>
      <c r="B159" s="261" t="s">
        <v>426</v>
      </c>
      <c r="C159" s="269">
        <v>30</v>
      </c>
      <c r="D159" s="116"/>
      <c r="F159" s="84"/>
      <c r="H159" s="571"/>
      <c r="J159" s="84"/>
      <c r="L159" s="11"/>
      <c r="M159" s="11"/>
      <c r="N159" s="123"/>
      <c r="O159" s="115"/>
      <c r="P159" s="115"/>
      <c r="Q159" s="11"/>
      <c r="R159" s="49"/>
      <c r="S159" s="11"/>
      <c r="T159" s="115"/>
      <c r="U159" s="115"/>
      <c r="V159" s="110"/>
      <c r="W159" s="109"/>
      <c r="X159" s="154"/>
      <c r="Y159" s="187"/>
      <c r="Z159" s="416"/>
      <c r="AA159" s="115"/>
      <c r="AB159" s="115"/>
      <c r="AC159" s="115"/>
      <c r="AD159" s="175"/>
      <c r="AE159" s="206"/>
      <c r="AF159" s="298"/>
      <c r="AG159" s="109"/>
      <c r="AH159" s="115"/>
      <c r="AI159" s="115"/>
      <c r="AJ159" s="204"/>
      <c r="AK159" s="204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</row>
    <row r="160" spans="1:88" ht="14.25" customHeight="1">
      <c r="A160" s="264" t="s">
        <v>484</v>
      </c>
      <c r="B160" s="249" t="s">
        <v>322</v>
      </c>
      <c r="C160" s="269">
        <v>100</v>
      </c>
      <c r="D160" s="113"/>
      <c r="E160" s="41"/>
      <c r="F160" s="7"/>
      <c r="G160" s="104"/>
      <c r="H160" s="571"/>
      <c r="J160" s="84"/>
      <c r="L160" s="11"/>
      <c r="M160" s="11"/>
      <c r="N160" s="123"/>
      <c r="O160" s="115"/>
      <c r="P160" s="115"/>
      <c r="Q160" s="11"/>
      <c r="R160" s="49"/>
      <c r="S160" s="11"/>
      <c r="T160" s="110"/>
      <c r="U160" s="109"/>
      <c r="V160" s="110"/>
      <c r="W160" s="109"/>
      <c r="X160" s="154"/>
      <c r="Y160" s="187"/>
      <c r="Z160" s="416"/>
      <c r="AA160" s="115"/>
      <c r="AB160" s="115"/>
      <c r="AC160" s="115"/>
      <c r="AD160" s="110"/>
      <c r="AE160" s="109"/>
      <c r="AF160" s="148"/>
      <c r="AG160" s="109"/>
      <c r="AH160" s="115"/>
      <c r="AI160" s="115"/>
      <c r="AJ160" s="204"/>
      <c r="AK160" s="204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</row>
    <row r="161" spans="1:88" ht="13.5" customHeight="1" thickBot="1">
      <c r="A161" s="1476" t="s">
        <v>399</v>
      </c>
      <c r="B161" s="1477"/>
      <c r="C161" s="2525">
        <f>SUM(C153:C160)</f>
        <v>884</v>
      </c>
      <c r="D161" s="110"/>
      <c r="F161" s="84"/>
      <c r="H161" s="568"/>
      <c r="I161" s="7"/>
      <c r="J161" s="14"/>
      <c r="K161" s="380"/>
      <c r="L161" s="11"/>
      <c r="M161" s="11"/>
      <c r="N161" s="123"/>
      <c r="O161" s="115"/>
      <c r="P161" s="115"/>
      <c r="Q161" s="11"/>
      <c r="R161" s="49"/>
      <c r="S161" s="11"/>
      <c r="T161" s="115"/>
      <c r="U161" s="115"/>
      <c r="V161" s="110"/>
      <c r="W161" s="114"/>
      <c r="X161" s="141"/>
      <c r="Y161" s="187"/>
      <c r="Z161" s="416"/>
      <c r="AA161" s="115"/>
      <c r="AB161" s="115"/>
      <c r="AC161" s="115"/>
      <c r="AD161" s="115"/>
      <c r="AE161" s="115"/>
      <c r="AF161" s="115"/>
      <c r="AG161" s="110"/>
      <c r="AH161" s="110"/>
      <c r="AI161" s="115"/>
      <c r="AJ161" s="204"/>
      <c r="AK161" s="204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</row>
    <row r="162" spans="1:88" ht="13.5" customHeight="1">
      <c r="A162" s="758"/>
      <c r="B162" s="179" t="s">
        <v>245</v>
      </c>
      <c r="C162" s="1757"/>
      <c r="D162" s="116"/>
      <c r="F162" s="84"/>
      <c r="H162" s="568"/>
      <c r="I162" s="55"/>
      <c r="J162" s="14"/>
      <c r="K162" s="380"/>
      <c r="L162" s="11"/>
      <c r="M162" s="11"/>
      <c r="N162" s="123"/>
      <c r="O162" s="115"/>
      <c r="P162" s="110"/>
      <c r="Q162" s="11"/>
      <c r="R162" s="49"/>
      <c r="S162" s="11"/>
      <c r="T162" s="115"/>
      <c r="U162" s="115"/>
      <c r="V162" s="110"/>
      <c r="W162" s="229"/>
      <c r="X162" s="304"/>
      <c r="Y162" s="187"/>
      <c r="Z162" s="416"/>
      <c r="AA162" s="115"/>
      <c r="AB162" s="115"/>
      <c r="AC162" s="115"/>
      <c r="AD162" s="115"/>
      <c r="AE162" s="115"/>
      <c r="AF162" s="115"/>
      <c r="AG162" s="110"/>
      <c r="AH162" s="110"/>
      <c r="AI162" s="115"/>
      <c r="AJ162" s="110"/>
      <c r="AK162" s="110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</row>
    <row r="163" spans="1:88" ht="12.75" customHeight="1">
      <c r="A163" s="2318" t="s">
        <v>913</v>
      </c>
      <c r="B163" s="1755" t="s">
        <v>712</v>
      </c>
      <c r="C163" s="1756">
        <v>200</v>
      </c>
      <c r="D163" s="116"/>
      <c r="F163" s="84"/>
      <c r="H163" s="568"/>
      <c r="I163" s="11"/>
      <c r="J163" s="351"/>
      <c r="K163" s="15"/>
      <c r="L163" s="11"/>
      <c r="M163" s="11"/>
      <c r="N163" s="123"/>
      <c r="O163" s="115"/>
      <c r="P163" s="298"/>
      <c r="Q163" s="11"/>
      <c r="R163" s="49"/>
      <c r="S163" s="11"/>
      <c r="T163" s="115"/>
      <c r="U163" s="115"/>
      <c r="V163" s="110"/>
      <c r="W163" s="196"/>
      <c r="X163" s="417"/>
      <c r="Y163" s="187"/>
      <c r="Z163" s="416"/>
      <c r="AA163" s="115"/>
      <c r="AB163" s="115"/>
      <c r="AC163" s="115"/>
      <c r="AD163" s="115"/>
      <c r="AE163" s="115"/>
      <c r="AF163" s="115"/>
      <c r="AG163" s="193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</row>
    <row r="164" spans="1:88" ht="14.25" customHeight="1">
      <c r="A164" s="1683" t="s">
        <v>870</v>
      </c>
      <c r="B164" s="284" t="s">
        <v>717</v>
      </c>
      <c r="C164" s="1753" t="s">
        <v>720</v>
      </c>
      <c r="D164" s="110"/>
      <c r="E164" s="11"/>
      <c r="F164" s="49"/>
      <c r="G164" s="11"/>
      <c r="H164" s="570"/>
      <c r="I164" s="11"/>
      <c r="J164" s="579"/>
      <c r="K164" s="11"/>
      <c r="L164" s="11"/>
      <c r="M164" s="11"/>
      <c r="N164" s="123"/>
      <c r="O164" s="115"/>
      <c r="P164" s="154"/>
      <c r="Q164" s="11"/>
      <c r="R164" s="49"/>
      <c r="S164" s="11"/>
      <c r="T164" s="115"/>
      <c r="U164" s="115"/>
      <c r="V164" s="113"/>
      <c r="W164" s="196"/>
      <c r="X164" s="417"/>
      <c r="Y164" s="187"/>
      <c r="Z164" s="416"/>
      <c r="AA164" s="115"/>
      <c r="AB164" s="115"/>
      <c r="AC164" s="115"/>
      <c r="AD164" s="115"/>
      <c r="AE164" s="115"/>
      <c r="AF164" s="115"/>
      <c r="AG164" s="110"/>
      <c r="AH164" s="109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</row>
    <row r="165" spans="1:88" ht="14.25" customHeight="1">
      <c r="A165" s="68"/>
      <c r="B165" s="2317" t="s">
        <v>722</v>
      </c>
      <c r="C165" s="78"/>
      <c r="D165" s="115"/>
      <c r="E165" s="11"/>
      <c r="F165" s="49"/>
      <c r="G165" s="11"/>
      <c r="H165" s="571"/>
      <c r="I165" s="11"/>
      <c r="J165" s="49"/>
      <c r="K165" s="567"/>
      <c r="L165" s="11"/>
      <c r="M165" s="11"/>
      <c r="N165" s="49"/>
      <c r="O165" s="115"/>
      <c r="P165" s="141"/>
      <c r="Q165" s="11"/>
      <c r="R165" s="49"/>
      <c r="S165" s="11"/>
      <c r="T165" s="115"/>
      <c r="U165" s="115"/>
      <c r="V165" s="113"/>
      <c r="W165" s="196"/>
      <c r="X165" s="417"/>
      <c r="Y165" s="187"/>
      <c r="Z165" s="416"/>
      <c r="AA165" s="115"/>
      <c r="AB165" s="115"/>
      <c r="AC165" s="115"/>
      <c r="AD165" s="135"/>
      <c r="AE165" s="109"/>
      <c r="AF165" s="209"/>
      <c r="AG165" s="110"/>
      <c r="AH165" s="109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</row>
    <row r="166" spans="1:88" ht="15" customHeight="1">
      <c r="A166" s="256" t="s">
        <v>9</v>
      </c>
      <c r="B166" s="261" t="s">
        <v>426</v>
      </c>
      <c r="C166" s="269">
        <v>20</v>
      </c>
      <c r="D166" s="115"/>
      <c r="F166" s="84"/>
      <c r="H166" s="598"/>
      <c r="I166" s="3"/>
      <c r="J166" s="3"/>
      <c r="K166" s="580"/>
      <c r="L166" s="11"/>
      <c r="M166" s="11"/>
      <c r="N166" s="49"/>
      <c r="O166" s="115"/>
      <c r="P166" s="154"/>
      <c r="Q166" s="11"/>
      <c r="R166" s="579"/>
      <c r="S166" s="11"/>
      <c r="T166" s="115"/>
      <c r="U166" s="115"/>
      <c r="V166" s="113"/>
      <c r="W166" s="196"/>
      <c r="X166" s="417"/>
      <c r="Y166" s="187"/>
      <c r="Z166" s="416"/>
      <c r="AA166" s="115"/>
      <c r="AB166" s="115"/>
      <c r="AC166" s="115"/>
      <c r="AD166" s="113"/>
      <c r="AE166" s="109"/>
      <c r="AF166" s="148"/>
      <c r="AG166" s="110"/>
      <c r="AH166" s="109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</row>
    <row r="167" spans="1:88" ht="15" customHeight="1" thickBot="1">
      <c r="A167" s="1476" t="s">
        <v>400</v>
      </c>
      <c r="B167" s="1477"/>
      <c r="C167" s="1558">
        <f>C163+C166+80+20</f>
        <v>320</v>
      </c>
      <c r="D167" s="115"/>
      <c r="E167" s="11"/>
      <c r="F167" s="49"/>
      <c r="G167" s="11"/>
      <c r="H167" s="571"/>
      <c r="I167" s="41"/>
      <c r="J167" s="7"/>
      <c r="K167" s="14"/>
      <c r="L167" s="11"/>
      <c r="M167" s="11"/>
      <c r="N167" s="49"/>
      <c r="O167" s="115"/>
      <c r="P167" s="154"/>
      <c r="Q167" s="11"/>
      <c r="R167" s="49"/>
      <c r="S167" s="11"/>
      <c r="T167" s="115"/>
      <c r="U167" s="115"/>
      <c r="V167" s="113"/>
      <c r="W167" s="196"/>
      <c r="X167" s="417"/>
      <c r="Y167" s="187"/>
      <c r="Z167" s="416"/>
      <c r="AA167" s="115"/>
      <c r="AB167" s="115"/>
      <c r="AC167" s="115"/>
      <c r="AD167" s="115"/>
      <c r="AE167" s="115"/>
      <c r="AF167" s="115"/>
      <c r="AG167" s="110"/>
      <c r="AH167" s="109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</row>
    <row r="168" spans="1:88">
      <c r="E168" s="5"/>
      <c r="F168" s="5"/>
      <c r="G168" s="5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1:88">
      <c r="E169" s="5"/>
      <c r="F169" s="5"/>
      <c r="G169" s="5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1:88">
      <c r="E170" s="5"/>
      <c r="F170" s="5"/>
      <c r="G170" s="5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88"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1:88"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1:88"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1:88"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1:88"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1:88">
      <c r="N176" s="11"/>
      <c r="O176" s="11"/>
      <c r="P176" s="11"/>
      <c r="Q176" s="11"/>
      <c r="R176" s="49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5:59">
      <c r="N177" s="11"/>
      <c r="O177" s="11"/>
      <c r="P177" s="11"/>
      <c r="Q177" s="11"/>
      <c r="R177" s="49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5:59">
      <c r="N178" s="11"/>
      <c r="O178" s="11"/>
      <c r="P178" s="11"/>
      <c r="Q178" s="11"/>
      <c r="R178" s="49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5:59">
      <c r="N179" s="11"/>
      <c r="O179" s="11"/>
      <c r="P179" s="11"/>
      <c r="Q179" s="11"/>
      <c r="R179" s="49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5:59">
      <c r="N180" s="11"/>
      <c r="O180" s="11"/>
      <c r="P180" s="11"/>
      <c r="Q180" s="39"/>
      <c r="R180" s="7"/>
      <c r="S180" s="107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5:59">
      <c r="H181" s="115"/>
      <c r="N181" s="11"/>
      <c r="O181" s="11"/>
      <c r="P181" s="11"/>
      <c r="Q181" s="11"/>
      <c r="R181" s="35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59">
      <c r="H182" s="115"/>
      <c r="N182" s="11"/>
      <c r="O182" s="11"/>
      <c r="P182" s="11"/>
      <c r="Q182" s="11"/>
      <c r="R182" s="49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5:59">
      <c r="E183" s="115"/>
      <c r="F183" s="123"/>
      <c r="G183" s="115"/>
      <c r="H183" s="115"/>
      <c r="N183" s="11"/>
      <c r="O183" s="11"/>
      <c r="P183" s="11"/>
      <c r="Q183" s="11"/>
      <c r="R183" s="49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5:59">
      <c r="E184" s="115"/>
      <c r="F184" s="123"/>
      <c r="G184" s="115"/>
      <c r="H184" s="115"/>
      <c r="N184" s="11"/>
      <c r="O184" s="11"/>
      <c r="P184" s="11"/>
      <c r="Q184" s="11"/>
      <c r="R184" s="49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5:59">
      <c r="F185" s="84"/>
      <c r="N185" s="11"/>
      <c r="O185" s="11"/>
      <c r="P185" s="11"/>
      <c r="Q185" s="11"/>
      <c r="R185" s="49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5:59">
      <c r="F186" s="84"/>
      <c r="N186" s="11"/>
      <c r="O186" s="11"/>
      <c r="P186" s="11"/>
      <c r="Q186" s="11"/>
      <c r="R186" s="49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5:59">
      <c r="F187" s="84"/>
      <c r="N187" s="11"/>
      <c r="O187" s="11"/>
      <c r="P187" s="11"/>
      <c r="Q187" s="11"/>
      <c r="R187" s="49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5:59">
      <c r="F188" s="84"/>
      <c r="N188" s="11"/>
      <c r="O188" s="11"/>
      <c r="P188" s="11"/>
      <c r="Q188" s="11"/>
      <c r="R188" s="49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5:59">
      <c r="F189" s="84"/>
      <c r="N189" s="11"/>
      <c r="O189" s="11"/>
      <c r="P189" s="11"/>
      <c r="Q189" s="11"/>
      <c r="R189" s="49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5:59">
      <c r="F190" s="84"/>
      <c r="N190" s="11"/>
      <c r="O190" s="11"/>
      <c r="P190" s="11"/>
      <c r="Q190" s="11"/>
      <c r="R190" s="49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5:59">
      <c r="F191" s="84"/>
      <c r="N191" s="11"/>
      <c r="O191" s="11"/>
      <c r="P191" s="11"/>
      <c r="Q191" s="11"/>
      <c r="R191" s="49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5:59">
      <c r="F192" s="84"/>
      <c r="N192" s="11"/>
      <c r="O192" s="11"/>
      <c r="P192" s="11"/>
      <c r="Q192" s="11"/>
      <c r="R192" s="49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6:59">
      <c r="F193" s="84"/>
      <c r="N193" s="11"/>
      <c r="O193" s="11"/>
      <c r="P193" s="11"/>
      <c r="Q193" s="11"/>
      <c r="R193" s="49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6:59">
      <c r="F194" s="84"/>
      <c r="N194" s="11"/>
      <c r="O194" s="11"/>
      <c r="P194" s="11"/>
      <c r="Q194" s="11"/>
      <c r="R194" s="49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6:59">
      <c r="F195" s="84"/>
      <c r="N195" s="11"/>
      <c r="O195" s="11"/>
      <c r="P195" s="11"/>
      <c r="Q195" s="11"/>
      <c r="R195" s="49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6:59">
      <c r="F196" s="84"/>
      <c r="N196" s="11"/>
      <c r="O196" s="11"/>
      <c r="P196" s="11"/>
      <c r="Q196" s="11"/>
      <c r="R196" s="49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6:59">
      <c r="F197" s="84"/>
      <c r="N197" s="11"/>
      <c r="O197" s="11"/>
      <c r="P197" s="11"/>
      <c r="Q197" s="11"/>
      <c r="R197" s="49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6:59">
      <c r="F198" s="84"/>
      <c r="N198" s="11"/>
      <c r="O198" s="11"/>
      <c r="P198" s="11"/>
      <c r="Q198" s="11"/>
      <c r="R198" s="49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6:59">
      <c r="F199" s="84"/>
      <c r="N199" s="11"/>
      <c r="O199" s="11"/>
      <c r="P199" s="11"/>
      <c r="Q199" s="115"/>
      <c r="R199" s="123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6:59">
      <c r="F200" s="84"/>
      <c r="N200" s="11"/>
      <c r="O200" s="11"/>
      <c r="P200" s="11"/>
      <c r="Q200" s="130"/>
      <c r="R200" s="123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6:59">
      <c r="F201" s="84"/>
      <c r="N201" s="11"/>
      <c r="O201" s="11"/>
      <c r="P201" s="11"/>
      <c r="Q201" s="124"/>
      <c r="R201" s="123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6:59">
      <c r="F202" s="84"/>
      <c r="N202" s="11"/>
      <c r="O202" s="11"/>
      <c r="P202" s="11"/>
      <c r="Q202" s="124"/>
      <c r="R202" s="110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6:59">
      <c r="F203" s="84"/>
      <c r="N203" s="11"/>
      <c r="O203" s="11"/>
      <c r="P203" s="11"/>
      <c r="Q203" s="168"/>
      <c r="R203" s="136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6:59">
      <c r="F204" s="84"/>
      <c r="N204" s="11"/>
      <c r="O204" s="11"/>
      <c r="P204" s="11"/>
      <c r="Q204" s="115"/>
      <c r="R204" s="187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6:59">
      <c r="F205" s="84"/>
      <c r="N205" s="11"/>
      <c r="O205" s="11"/>
      <c r="P205" s="11"/>
      <c r="Q205" s="134"/>
      <c r="R205" s="122"/>
      <c r="S205" s="122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6:59">
      <c r="F206" s="84"/>
      <c r="N206" s="11"/>
      <c r="O206" s="11"/>
      <c r="P206" s="11"/>
      <c r="Q206" s="124"/>
      <c r="R206" s="110"/>
      <c r="S206" s="109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6:59">
      <c r="F207" s="84"/>
      <c r="N207" s="11"/>
      <c r="O207" s="11"/>
      <c r="P207" s="11"/>
      <c r="Q207" s="124"/>
      <c r="R207" s="110"/>
      <c r="S207" s="109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6:59">
      <c r="F208" s="84"/>
      <c r="N208" s="11"/>
      <c r="O208" s="11"/>
      <c r="P208" s="11"/>
      <c r="Q208" s="125"/>
      <c r="R208" s="110"/>
      <c r="S208" s="109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5:59">
      <c r="F209" s="84"/>
      <c r="N209" s="11"/>
      <c r="O209" s="11"/>
      <c r="P209" s="11"/>
      <c r="Q209" s="125"/>
      <c r="R209" s="110"/>
      <c r="S209" s="109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5:59">
      <c r="F210" s="84"/>
      <c r="N210" s="11"/>
      <c r="O210" s="11"/>
      <c r="P210" s="11"/>
      <c r="Q210" s="115"/>
      <c r="R210" s="123"/>
      <c r="S210" s="115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5:59">
      <c r="F211" s="84"/>
      <c r="N211" s="11"/>
      <c r="O211" s="11"/>
      <c r="P211" s="11"/>
      <c r="Q211" s="115"/>
      <c r="R211" s="187"/>
      <c r="S211" s="115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5:59">
      <c r="F212" s="84"/>
      <c r="N212" s="11"/>
      <c r="O212" s="11"/>
      <c r="P212" s="11"/>
      <c r="Q212" s="124"/>
      <c r="R212" s="110"/>
      <c r="S212" s="105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</row>
    <row r="213" spans="5:59">
      <c r="F213" s="84"/>
      <c r="N213" s="11"/>
      <c r="O213" s="11"/>
      <c r="P213" s="11"/>
      <c r="Q213" s="186"/>
      <c r="R213" s="114"/>
      <c r="S213" s="105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</row>
    <row r="214" spans="5:59">
      <c r="F214" s="84"/>
      <c r="N214" s="11"/>
      <c r="O214" s="11"/>
      <c r="P214" s="11"/>
      <c r="Q214" s="128"/>
      <c r="R214" s="110"/>
      <c r="S214" s="107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5:59">
      <c r="F215" s="84"/>
      <c r="N215" s="11"/>
      <c r="O215" s="11"/>
      <c r="P215" s="11"/>
      <c r="Q215" s="115"/>
      <c r="R215" s="123"/>
      <c r="S215" s="115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5:59">
      <c r="F216" s="84"/>
      <c r="N216" s="11"/>
      <c r="O216" s="11"/>
      <c r="P216" s="11"/>
      <c r="Q216" s="115"/>
      <c r="R216" s="123"/>
      <c r="S216" s="115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</row>
    <row r="217" spans="5:59">
      <c r="E217" s="115"/>
      <c r="F217" s="123"/>
      <c r="G217" s="115"/>
      <c r="H217" s="115"/>
      <c r="N217" s="11"/>
      <c r="O217" s="11"/>
      <c r="P217" s="11"/>
      <c r="Q217" s="115"/>
      <c r="R217" s="123"/>
      <c r="S217" s="115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</row>
    <row r="218" spans="5:59">
      <c r="E218" s="115"/>
      <c r="F218" s="123"/>
      <c r="G218" s="115"/>
      <c r="H218" s="115"/>
      <c r="N218" s="11"/>
      <c r="O218" s="11"/>
      <c r="P218" s="11"/>
      <c r="Q218" s="115"/>
      <c r="R218" s="210"/>
      <c r="S218" s="115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</row>
    <row r="219" spans="5:59">
      <c r="E219" s="115"/>
      <c r="F219" s="123"/>
      <c r="G219" s="115"/>
      <c r="H219" s="115"/>
      <c r="N219" s="11"/>
      <c r="O219" s="11"/>
      <c r="P219" s="11"/>
      <c r="Q219" s="115"/>
      <c r="R219" s="123"/>
      <c r="S219" s="115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</row>
    <row r="220" spans="5:59">
      <c r="E220" s="115"/>
      <c r="F220" s="123"/>
      <c r="G220" s="115"/>
      <c r="H220" s="115"/>
      <c r="N220" s="11"/>
      <c r="O220" s="11"/>
      <c r="P220" s="11"/>
      <c r="Q220" s="170"/>
      <c r="R220" s="123"/>
      <c r="S220" s="115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</row>
    <row r="221" spans="5:59">
      <c r="E221" s="109"/>
      <c r="F221" s="154"/>
      <c r="G221" s="113"/>
      <c r="H221" s="310"/>
      <c r="N221" s="11"/>
      <c r="O221" s="11"/>
      <c r="P221" s="11"/>
      <c r="Q221" s="124"/>
      <c r="R221" s="123"/>
      <c r="S221" s="109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</row>
    <row r="222" spans="5:59">
      <c r="E222" s="109"/>
      <c r="F222" s="154"/>
      <c r="G222" s="110"/>
      <c r="H222" s="109"/>
      <c r="N222" s="11"/>
      <c r="O222" s="11"/>
      <c r="P222" s="11"/>
      <c r="Q222" s="124"/>
      <c r="R222" s="110"/>
      <c r="S222" s="109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</row>
    <row r="223" spans="5:59">
      <c r="E223" s="109"/>
      <c r="F223" s="154"/>
      <c r="G223" s="113"/>
      <c r="H223" s="114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</row>
    <row r="224" spans="5:59">
      <c r="E224" s="109"/>
      <c r="F224" s="154"/>
      <c r="G224" s="116"/>
      <c r="H224" s="117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</row>
    <row r="225" spans="5:59">
      <c r="E225" s="117"/>
      <c r="F225" s="152"/>
      <c r="G225" s="136"/>
      <c r="H225" s="115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</row>
    <row r="226" spans="5:59">
      <c r="E226" s="117"/>
      <c r="F226" s="152"/>
      <c r="G226" s="175"/>
      <c r="H226" s="206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</row>
    <row r="227" spans="5:59">
      <c r="E227" s="114"/>
      <c r="F227" s="141"/>
      <c r="G227" s="110"/>
      <c r="H227" s="114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</row>
    <row r="228" spans="5:59">
      <c r="E228" s="115"/>
      <c r="F228" s="228"/>
      <c r="G228" s="115"/>
      <c r="H228" s="115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</row>
    <row r="229" spans="5:59">
      <c r="E229" s="109"/>
      <c r="F229" s="154"/>
      <c r="G229" s="115"/>
      <c r="H229" s="115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</row>
    <row r="230" spans="5:59">
      <c r="E230" s="133"/>
      <c r="F230" s="141"/>
      <c r="G230" s="115"/>
      <c r="H230" s="115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</row>
    <row r="231" spans="5:59">
      <c r="E231" s="109"/>
      <c r="F231" s="154"/>
      <c r="G231" s="115"/>
      <c r="H231" s="115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5:59">
      <c r="E232" s="114"/>
      <c r="F232" s="141"/>
      <c r="G232" s="115"/>
      <c r="H232" s="115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</row>
    <row r="233" spans="5:59">
      <c r="E233" s="114"/>
      <c r="F233" s="141"/>
      <c r="G233" s="115"/>
      <c r="H233" s="115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</row>
    <row r="234" spans="5:59">
      <c r="E234" s="115"/>
      <c r="F234" s="115"/>
      <c r="G234" s="115"/>
      <c r="H234" s="115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5:59">
      <c r="E235" s="122"/>
      <c r="F235" s="151"/>
      <c r="G235" s="110"/>
      <c r="H235" s="215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</row>
    <row r="236" spans="5:59">
      <c r="E236" s="295"/>
      <c r="F236" s="295"/>
      <c r="G236" s="110"/>
      <c r="H236" s="115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</row>
    <row r="237" spans="5:59">
      <c r="E237" s="293"/>
      <c r="F237" s="115"/>
      <c r="G237" s="115"/>
      <c r="H237" s="300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</row>
    <row r="238" spans="5:59">
      <c r="E238" s="115"/>
      <c r="F238" s="115"/>
      <c r="G238" s="115"/>
      <c r="H238" s="115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</row>
    <row r="239" spans="5:59">
      <c r="E239" s="115"/>
      <c r="F239" s="115"/>
      <c r="G239" s="280"/>
      <c r="H239" s="115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</row>
    <row r="240" spans="5:59">
      <c r="E240" s="115"/>
      <c r="F240" s="115"/>
      <c r="G240" s="175"/>
      <c r="H240" s="206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</row>
    <row r="241" spans="5:59">
      <c r="E241" s="115"/>
      <c r="F241" s="115"/>
      <c r="G241" s="110"/>
      <c r="H241" s="215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</row>
    <row r="242" spans="5:59">
      <c r="E242" s="115"/>
      <c r="F242" s="115"/>
      <c r="G242" s="281"/>
      <c r="H242" s="122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</row>
    <row r="243" spans="5:59">
      <c r="E243" s="115"/>
      <c r="F243" s="115"/>
      <c r="G243" s="110"/>
      <c r="H243" s="109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</row>
    <row r="244" spans="5:59">
      <c r="E244" s="115"/>
      <c r="F244" s="115"/>
      <c r="G244" s="116"/>
      <c r="H244" s="119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</row>
    <row r="245" spans="5:59">
      <c r="E245" s="115"/>
      <c r="F245" s="115"/>
      <c r="G245" s="110"/>
      <c r="H245" s="109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</row>
    <row r="246" spans="5:59">
      <c r="E246" s="115"/>
      <c r="F246" s="115"/>
      <c r="G246" s="281"/>
      <c r="H246" s="122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</row>
    <row r="247" spans="5:59">
      <c r="E247" s="115"/>
      <c r="F247" s="115"/>
      <c r="G247" s="115"/>
      <c r="H247" s="115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</row>
    <row r="248" spans="5:59">
      <c r="E248" s="115"/>
      <c r="F248" s="115"/>
      <c r="G248" s="115"/>
      <c r="H248" s="115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</row>
    <row r="249" spans="5:59">
      <c r="E249" s="115"/>
      <c r="F249" s="115"/>
      <c r="G249" s="291"/>
      <c r="H249" s="115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</row>
    <row r="250" spans="5:59">
      <c r="E250" s="115"/>
      <c r="F250" s="115"/>
      <c r="G250" s="175"/>
      <c r="H250" s="206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</row>
    <row r="251" spans="5:59">
      <c r="E251" s="115"/>
      <c r="F251" s="115"/>
      <c r="G251" s="113"/>
      <c r="H251" s="109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</row>
    <row r="252" spans="5:59">
      <c r="E252" s="115"/>
      <c r="F252" s="115"/>
      <c r="G252" s="115"/>
      <c r="H252" s="115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</row>
    <row r="253" spans="5:59">
      <c r="E253" s="115"/>
      <c r="F253" s="115"/>
      <c r="G253" s="115"/>
      <c r="H253" s="115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</row>
    <row r="254" spans="5:59">
      <c r="E254" s="115"/>
      <c r="F254" s="115"/>
      <c r="G254" s="115"/>
      <c r="H254" s="115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</row>
    <row r="255" spans="5:59">
      <c r="E255" s="122"/>
      <c r="F255" s="151"/>
      <c r="G255" s="113"/>
      <c r="H255" s="114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</row>
    <row r="256" spans="5:59">
      <c r="E256" s="122"/>
      <c r="F256" s="151"/>
      <c r="G256" s="113"/>
      <c r="H256" s="114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</row>
    <row r="257" spans="5:59">
      <c r="E257" s="122"/>
      <c r="F257" s="151"/>
      <c r="G257" s="113"/>
      <c r="H257" s="114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</row>
    <row r="258" spans="5:59">
      <c r="E258" s="122"/>
      <c r="F258" s="151"/>
      <c r="G258" s="156"/>
      <c r="H258" s="115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5:59">
      <c r="E259" s="295"/>
      <c r="F259" s="115"/>
      <c r="G259" s="115"/>
      <c r="H259" s="115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5:59" ht="15.75">
      <c r="E260" s="306"/>
      <c r="F260" s="115"/>
      <c r="G260" s="115"/>
      <c r="H260" s="115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5:59">
      <c r="E261" s="115"/>
      <c r="F261" s="115"/>
      <c r="G261" s="115"/>
      <c r="H261" s="115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5:59">
      <c r="E262" s="115"/>
      <c r="F262" s="115"/>
      <c r="G262" s="115"/>
      <c r="H262" s="115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5:59">
      <c r="E263" s="115"/>
      <c r="F263" s="115"/>
      <c r="G263" s="115"/>
      <c r="H263" s="115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5:59">
      <c r="E264" s="115"/>
      <c r="F264" s="115"/>
      <c r="G264" s="115"/>
      <c r="H264" s="115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</row>
    <row r="265" spans="5:59">
      <c r="E265" s="115"/>
      <c r="F265" s="115"/>
      <c r="G265" s="115"/>
      <c r="H265" s="115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5:59">
      <c r="E266" s="115"/>
      <c r="F266" s="115"/>
      <c r="G266" s="115"/>
      <c r="H266" s="115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  <row r="267" spans="5:59">
      <c r="E267" s="115"/>
      <c r="F267" s="115"/>
      <c r="G267" s="115"/>
      <c r="H267" s="115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</row>
    <row r="268" spans="5:59">
      <c r="E268" s="115"/>
      <c r="F268" s="115"/>
      <c r="G268" s="115"/>
      <c r="H268" s="115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</row>
    <row r="269" spans="5:59">
      <c r="E269" s="115"/>
      <c r="F269" s="115"/>
      <c r="G269" s="115"/>
      <c r="H269" s="115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</row>
    <row r="270" spans="5:59">
      <c r="E270" s="115"/>
      <c r="F270" s="115"/>
      <c r="G270" s="115"/>
      <c r="H270" s="115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</row>
    <row r="271" spans="5:59">
      <c r="E271" s="115"/>
      <c r="F271" s="115"/>
      <c r="G271" s="115"/>
      <c r="H271" s="115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</row>
    <row r="272" spans="5:59"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</row>
    <row r="273" spans="13:59"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</row>
    <row r="274" spans="13:59"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</row>
    <row r="275" spans="13:59"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</row>
    <row r="276" spans="13:59"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</row>
    <row r="277" spans="13:59"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</row>
    <row r="278" spans="13:59"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</row>
    <row r="279" spans="13:59"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</row>
    <row r="280" spans="13:59"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</row>
    <row r="281" spans="13:59"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</row>
    <row r="282" spans="13:59"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</row>
    <row r="283" spans="13:59"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</row>
    <row r="284" spans="13:59"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</row>
    <row r="285" spans="13:59"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</row>
    <row r="286" spans="13:59"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</row>
    <row r="287" spans="13:59"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</row>
    <row r="288" spans="13:59"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</row>
    <row r="289" spans="5:59"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</row>
    <row r="290" spans="5:59"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</row>
    <row r="291" spans="5:59"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</row>
    <row r="292" spans="5:59">
      <c r="E292" s="115"/>
      <c r="F292" s="115"/>
      <c r="G292" s="115"/>
      <c r="H292" s="115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</row>
    <row r="293" spans="5:59">
      <c r="E293" s="115"/>
      <c r="F293" s="115"/>
      <c r="G293" s="115"/>
      <c r="H293" s="115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</row>
    <row r="294" spans="5:59">
      <c r="E294" s="115"/>
      <c r="F294" s="115"/>
      <c r="G294" s="115"/>
      <c r="H294" s="115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</row>
    <row r="295" spans="5:59">
      <c r="E295" s="115"/>
      <c r="F295" s="115"/>
      <c r="G295" s="115"/>
      <c r="H295" s="115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</row>
    <row r="296" spans="5:59"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</row>
    <row r="297" spans="5:59"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</row>
    <row r="298" spans="5:59"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</row>
    <row r="299" spans="5:59"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</row>
    <row r="300" spans="5:59"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</row>
    <row r="301" spans="5:59"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</row>
    <row r="302" spans="5:59"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</row>
    <row r="303" spans="5:59"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</row>
    <row r="304" spans="5:59"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</row>
    <row r="305" spans="13:59"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</row>
    <row r="306" spans="13:59"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</row>
    <row r="307" spans="13:59"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</row>
    <row r="308" spans="13:59"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</row>
    <row r="309" spans="13:59"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</row>
    <row r="310" spans="13:59"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</row>
    <row r="311" spans="13:59"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</row>
    <row r="312" spans="13:59"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</row>
    <row r="313" spans="13:59"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</row>
    <row r="314" spans="13:59"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</row>
    <row r="315" spans="13:59"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</row>
    <row r="316" spans="13:59"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</row>
    <row r="317" spans="13:59"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</row>
    <row r="318" spans="13:59"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</row>
    <row r="319" spans="13:59"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</row>
    <row r="320" spans="13:59"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</row>
    <row r="321" spans="1:59"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</row>
    <row r="322" spans="1:59"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</row>
    <row r="323" spans="1:59"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</row>
    <row r="324" spans="1:59"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</row>
    <row r="325" spans="1:59"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</row>
    <row r="326" spans="1:59"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</row>
    <row r="327" spans="1:59"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</row>
    <row r="328" spans="1:59">
      <c r="E328" s="115"/>
      <c r="F328" s="115"/>
      <c r="G328" s="115"/>
      <c r="H328" s="115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</row>
    <row r="329" spans="1:59">
      <c r="E329" s="115"/>
      <c r="F329" s="115"/>
      <c r="G329" s="115"/>
      <c r="H329" s="115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</row>
    <row r="330" spans="1:59">
      <c r="E330" s="115"/>
      <c r="F330" s="115"/>
      <c r="G330" s="115"/>
      <c r="H330" s="115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</row>
    <row r="331" spans="1:59">
      <c r="E331" s="115"/>
      <c r="F331" s="115"/>
      <c r="G331" s="115"/>
      <c r="H331" s="115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</row>
    <row r="332" spans="1:59">
      <c r="A332" s="115"/>
      <c r="B332" s="123"/>
      <c r="C332" s="115"/>
      <c r="D332" s="115"/>
      <c r="E332" s="115"/>
      <c r="F332" s="115"/>
      <c r="G332" s="115"/>
      <c r="H332" s="115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</row>
    <row r="333" spans="1:59">
      <c r="A333" s="115"/>
      <c r="B333" s="123"/>
      <c r="C333" s="115"/>
      <c r="D333" s="115"/>
      <c r="E333" s="115"/>
      <c r="F333" s="115"/>
      <c r="G333" s="115"/>
      <c r="H333" s="115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</row>
    <row r="334" spans="1:59"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</row>
    <row r="335" spans="1:59"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</row>
    <row r="336" spans="1:59"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</row>
    <row r="337" spans="13:59"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</row>
    <row r="338" spans="13:59"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</row>
    <row r="339" spans="13:59"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</row>
    <row r="340" spans="13:59"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</row>
    <row r="341" spans="13:59"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</row>
    <row r="342" spans="13:59"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</row>
    <row r="343" spans="13:59"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</row>
    <row r="344" spans="13:59"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</row>
    <row r="345" spans="13:59"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</row>
    <row r="346" spans="13:59"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</row>
    <row r="347" spans="13:59"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</row>
    <row r="348" spans="13:59"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</row>
    <row r="349" spans="13:59"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</row>
    <row r="350" spans="13:59"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</row>
    <row r="351" spans="13:59"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</row>
    <row r="352" spans="13:59"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</row>
    <row r="353" spans="13:59"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</row>
    <row r="354" spans="13:59"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</row>
    <row r="355" spans="13:59"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</row>
    <row r="356" spans="13:59"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</row>
    <row r="357" spans="13:59"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</row>
    <row r="358" spans="13:59"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</row>
    <row r="359" spans="13:59"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</row>
    <row r="360" spans="13:59"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</row>
    <row r="361" spans="13:59"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</row>
    <row r="362" spans="13:59"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</row>
    <row r="363" spans="13:59"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</row>
    <row r="364" spans="13:59"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</row>
    <row r="365" spans="13:59"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</row>
    <row r="764" spans="9:11">
      <c r="I764" s="5"/>
      <c r="J764" s="5"/>
      <c r="K764" s="5"/>
    </row>
    <row r="765" spans="9:11">
      <c r="I765" s="5"/>
      <c r="J765" s="5"/>
      <c r="K765" s="5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5"/>
  <sheetViews>
    <sheetView tabSelected="1" view="pageBreakPreview" topLeftCell="A142" zoomScale="80" zoomScaleSheetLayoutView="80" workbookViewId="0">
      <selection activeCell="Q32" sqref="Q32"/>
    </sheetView>
  </sheetViews>
  <sheetFormatPr defaultRowHeight="15"/>
  <cols>
    <col min="1" max="1" width="8.7109375" customWidth="1"/>
    <col min="2" max="2" width="33.42578125" customWidth="1"/>
    <col min="3" max="3" width="8.5703125" style="1" customWidth="1"/>
    <col min="4" max="4" width="6.140625" style="1" customWidth="1"/>
    <col min="5" max="5" width="7.140625" style="1" customWidth="1"/>
    <col min="6" max="6" width="9.140625" style="1" customWidth="1"/>
    <col min="7" max="7" width="9.5703125" style="1" customWidth="1"/>
    <col min="8" max="8" width="8.42578125" style="1" customWidth="1"/>
    <col min="9" max="9" width="8.140625" style="1" customWidth="1"/>
  </cols>
  <sheetData>
    <row r="1" spans="1:9" ht="7.5" customHeight="1"/>
    <row r="3" spans="1:9" ht="12.75" customHeight="1"/>
    <row r="6" spans="1:9">
      <c r="E6"/>
      <c r="F6" s="2" t="s">
        <v>155</v>
      </c>
      <c r="I6"/>
    </row>
    <row r="7" spans="1:9">
      <c r="E7" s="1" t="s">
        <v>156</v>
      </c>
      <c r="F7"/>
      <c r="I7"/>
    </row>
    <row r="8" spans="1:9">
      <c r="E8"/>
      <c r="F8"/>
      <c r="G8"/>
      <c r="H8"/>
      <c r="I8"/>
    </row>
    <row r="9" spans="1:9">
      <c r="E9"/>
      <c r="F9"/>
      <c r="H9" s="12"/>
    </row>
    <row r="10" spans="1:9">
      <c r="E10"/>
      <c r="F10"/>
      <c r="G10"/>
      <c r="H10"/>
      <c r="I10"/>
    </row>
    <row r="11" spans="1:9">
      <c r="H11" s="2"/>
      <c r="I11" s="2"/>
    </row>
    <row r="12" spans="1:9">
      <c r="E12"/>
      <c r="F12"/>
      <c r="G12"/>
      <c r="H12" s="2"/>
      <c r="I12" s="2"/>
    </row>
    <row r="13" spans="1:9">
      <c r="H13"/>
      <c r="I13"/>
    </row>
    <row r="14" spans="1:9">
      <c r="A14" s="11"/>
      <c r="E14" s="17"/>
      <c r="F14" s="17"/>
      <c r="G14" s="17"/>
      <c r="H14" t="s">
        <v>175</v>
      </c>
    </row>
    <row r="15" spans="1:9" ht="18.75" customHeight="1">
      <c r="C15"/>
      <c r="D15"/>
      <c r="E15"/>
      <c r="F15" s="314"/>
      <c r="G15" s="314"/>
      <c r="H15" s="314"/>
      <c r="I15" s="314"/>
    </row>
    <row r="16" spans="1:9" ht="16.5" customHeight="1">
      <c r="A16" s="86"/>
      <c r="B16" s="159"/>
      <c r="C16"/>
      <c r="D16"/>
      <c r="E16"/>
      <c r="F16"/>
      <c r="G16"/>
      <c r="H16"/>
      <c r="I16" s="313"/>
    </row>
    <row r="17" spans="1:9">
      <c r="A17" s="86"/>
      <c r="B17" s="159"/>
      <c r="C17" s="2"/>
      <c r="D17" s="314"/>
      <c r="E17" s="6"/>
      <c r="F17" s="6"/>
      <c r="G17" s="9"/>
      <c r="H17"/>
      <c r="I17" s="159"/>
    </row>
    <row r="18" spans="1:9">
      <c r="A18" s="86"/>
      <c r="B18" s="317"/>
      <c r="C18" s="2"/>
      <c r="D18" s="2"/>
      <c r="E18" s="9"/>
      <c r="F18"/>
      <c r="G18" s="9"/>
      <c r="H18"/>
      <c r="I18" s="159"/>
    </row>
    <row r="19" spans="1:9" ht="15.75" customHeight="1">
      <c r="A19" s="86"/>
      <c r="B19" s="12" t="s">
        <v>243</v>
      </c>
      <c r="E19" s="314"/>
      <c r="G19"/>
      <c r="H19" s="26"/>
      <c r="I19" s="26"/>
    </row>
    <row r="20" spans="1:9" ht="15.75" customHeight="1">
      <c r="A20" s="86"/>
      <c r="B20" s="159"/>
      <c r="C20"/>
      <c r="D20" s="317"/>
      <c r="E20"/>
      <c r="F20" s="314"/>
      <c r="G20" s="314"/>
      <c r="H20" s="314"/>
      <c r="I20" s="314"/>
    </row>
    <row r="21" spans="1:9" ht="20.25" customHeight="1">
      <c r="B21" s="13" t="s">
        <v>176</v>
      </c>
      <c r="C21" s="159"/>
      <c r="D21" s="2"/>
      <c r="E21" s="6"/>
      <c r="F21" s="6"/>
      <c r="G21" s="108"/>
      <c r="I21" s="158"/>
    </row>
    <row r="22" spans="1:9" ht="15.75" customHeight="1">
      <c r="A22" s="321"/>
      <c r="B22" s="86"/>
      <c r="D22"/>
      <c r="E22"/>
      <c r="F22" s="9"/>
      <c r="G22" s="9"/>
      <c r="H22"/>
      <c r="I22" s="158"/>
    </row>
    <row r="23" spans="1:9" ht="13.5" customHeight="1">
      <c r="A23" s="323"/>
      <c r="B23" s="444" t="s">
        <v>252</v>
      </c>
    </row>
    <row r="24" spans="1:9" ht="13.5" customHeight="1">
      <c r="A24" s="325"/>
    </row>
    <row r="25" spans="1:9" ht="12.75" customHeight="1">
      <c r="B25" s="25" t="s">
        <v>177</v>
      </c>
      <c r="D25"/>
      <c r="F25" s="9"/>
      <c r="G25" s="2"/>
      <c r="H25"/>
      <c r="I25" s="158"/>
    </row>
    <row r="26" spans="1:9" ht="13.5" customHeight="1">
      <c r="A26" s="317"/>
      <c r="B26" s="324"/>
      <c r="C26" s="324"/>
      <c r="D26" s="158"/>
      <c r="E26" s="158"/>
      <c r="F26" s="158"/>
      <c r="G26" s="317"/>
      <c r="H26" s="86"/>
      <c r="I26" s="158"/>
    </row>
    <row r="27" spans="1:9" ht="15.75" customHeight="1">
      <c r="A27" s="326"/>
      <c r="B27" s="324"/>
      <c r="C27"/>
      <c r="D27"/>
      <c r="E27"/>
      <c r="F27"/>
      <c r="G27" s="326"/>
      <c r="H27" s="86"/>
      <c r="I27" s="158"/>
    </row>
    <row r="28" spans="1:9" ht="17.25" customHeight="1">
      <c r="B28" s="86"/>
      <c r="C28" s="108" t="s">
        <v>470</v>
      </c>
      <c r="E28"/>
      <c r="G28"/>
      <c r="H28" s="12" t="s">
        <v>467</v>
      </c>
    </row>
    <row r="29" spans="1:9" ht="13.5" customHeight="1">
      <c r="B29" s="86"/>
      <c r="C29" s="159"/>
      <c r="D29"/>
      <c r="E29"/>
      <c r="F29"/>
      <c r="G29"/>
      <c r="H29"/>
      <c r="I29"/>
    </row>
    <row r="30" spans="1:9" ht="15.75" customHeight="1">
      <c r="B30" s="84"/>
      <c r="C30"/>
      <c r="D30"/>
      <c r="E30"/>
      <c r="F30"/>
      <c r="G30"/>
      <c r="H30"/>
      <c r="I30" s="159"/>
    </row>
    <row r="31" spans="1:9" ht="15" customHeight="1">
      <c r="B31" s="329" t="s">
        <v>178</v>
      </c>
      <c r="C31"/>
      <c r="D31"/>
      <c r="E31" s="28"/>
      <c r="F31" s="328"/>
      <c r="G31"/>
      <c r="H31" s="28"/>
      <c r="I31" s="28"/>
    </row>
    <row r="32" spans="1:9" ht="13.5" customHeight="1">
      <c r="B32" s="1"/>
      <c r="D32"/>
      <c r="F32"/>
      <c r="G32"/>
      <c r="H32"/>
      <c r="I32"/>
    </row>
    <row r="33" spans="1:9" ht="14.25" customHeight="1">
      <c r="C33"/>
      <c r="D33"/>
      <c r="E33"/>
      <c r="F33"/>
      <c r="G33"/>
      <c r="H33"/>
      <c r="I33"/>
    </row>
    <row r="34" spans="1:9" ht="12.75" customHeight="1">
      <c r="A34" s="332"/>
      <c r="B34" s="333"/>
      <c r="C34" s="334"/>
      <c r="D34" s="335"/>
      <c r="E34" s="50"/>
      <c r="F34" s="50"/>
      <c r="G34" s="50"/>
      <c r="H34" s="50"/>
      <c r="I34" s="50"/>
    </row>
    <row r="35" spans="1:9" ht="16.5" customHeight="1">
      <c r="A35" s="336"/>
      <c r="B35" s="336"/>
      <c r="C35" s="336"/>
      <c r="D35" s="337"/>
      <c r="E35" s="336"/>
      <c r="F35" s="336"/>
      <c r="G35" s="336"/>
      <c r="H35" s="336"/>
      <c r="I35" s="336"/>
    </row>
    <row r="36" spans="1:9" ht="15" customHeight="1">
      <c r="A36" s="327"/>
      <c r="B36" s="327"/>
      <c r="C36" s="330"/>
      <c r="D36" s="338"/>
      <c r="E36" s="327"/>
      <c r="F36" s="319"/>
      <c r="G36" s="319"/>
      <c r="H36" s="319"/>
      <c r="I36" s="319"/>
    </row>
    <row r="37" spans="1:9" ht="16.5" customHeight="1">
      <c r="A37" s="339"/>
      <c r="B37" s="339"/>
      <c r="C37" s="339"/>
      <c r="D37" s="340"/>
      <c r="E37" s="339"/>
      <c r="F37" s="339"/>
      <c r="G37" s="341"/>
      <c r="H37" s="339"/>
      <c r="I37" s="341"/>
    </row>
    <row r="38" spans="1:9" ht="13.5" customHeight="1">
      <c r="C38"/>
      <c r="D38"/>
      <c r="E38"/>
      <c r="F38"/>
      <c r="G38"/>
      <c r="H38"/>
      <c r="I38"/>
    </row>
    <row r="39" spans="1:9" ht="17.25" customHeight="1">
      <c r="C39"/>
      <c r="D39"/>
      <c r="E39"/>
      <c r="F39"/>
      <c r="G39"/>
      <c r="H39"/>
      <c r="I39"/>
    </row>
    <row r="40" spans="1:9" ht="13.5" customHeight="1">
      <c r="C40"/>
      <c r="D40" s="160"/>
      <c r="E40"/>
      <c r="F40"/>
      <c r="G40"/>
      <c r="H40"/>
      <c r="I40"/>
    </row>
    <row r="41" spans="1:9" ht="15" customHeight="1">
      <c r="A41" s="331"/>
      <c r="C41"/>
      <c r="D41"/>
      <c r="E41"/>
      <c r="F41"/>
      <c r="G41"/>
      <c r="H41"/>
      <c r="I41"/>
    </row>
    <row r="42" spans="1:9" ht="12" customHeight="1">
      <c r="C42" s="342"/>
      <c r="D42"/>
      <c r="E42"/>
      <c r="F42"/>
      <c r="G42"/>
      <c r="H42"/>
      <c r="I42"/>
    </row>
    <row r="43" spans="1:9" ht="12" customHeight="1">
      <c r="A43" s="343"/>
      <c r="B43" s="86"/>
      <c r="C43" s="159"/>
      <c r="D43"/>
      <c r="E43"/>
      <c r="F43" s="159"/>
      <c r="G43" s="159"/>
      <c r="H43" s="159"/>
      <c r="I43" s="159"/>
    </row>
    <row r="44" spans="1:9" ht="15" customHeight="1">
      <c r="A44" s="317"/>
      <c r="B44" s="86"/>
      <c r="C44" s="159"/>
      <c r="D44"/>
      <c r="E44"/>
      <c r="F44" s="159"/>
      <c r="G44" s="159"/>
      <c r="H44" s="159"/>
      <c r="I44" s="159"/>
    </row>
    <row r="45" spans="1:9" ht="16.5" customHeight="1">
      <c r="A45" s="317"/>
    </row>
    <row r="46" spans="1:9" ht="16.5" customHeight="1"/>
    <row r="47" spans="1:9" ht="15.75" customHeight="1"/>
    <row r="48" spans="1:9" ht="12.75" customHeight="1">
      <c r="A48" s="11"/>
      <c r="B48" s="11"/>
      <c r="C48" s="5"/>
      <c r="D48" s="5"/>
      <c r="E48" s="5"/>
      <c r="F48" s="5"/>
      <c r="G48" s="5"/>
      <c r="H48" s="5"/>
      <c r="I48" s="5"/>
    </row>
    <row r="49" spans="1:9" ht="15" customHeight="1"/>
    <row r="50" spans="1:9" ht="16.5" customHeight="1">
      <c r="B50" s="1" t="s">
        <v>179</v>
      </c>
      <c r="C50"/>
      <c r="D50"/>
      <c r="E50"/>
      <c r="F50" t="s">
        <v>118</v>
      </c>
      <c r="G50"/>
      <c r="H50"/>
    </row>
    <row r="51" spans="1:9" ht="15" customHeight="1"/>
    <row r="52" spans="1:9" ht="15.75" customHeight="1">
      <c r="D52" t="s">
        <v>468</v>
      </c>
    </row>
    <row r="53" spans="1:9" ht="14.25" customHeight="1"/>
    <row r="54" spans="1:9" ht="15" customHeight="1"/>
    <row r="55" spans="1:9" ht="12.75" customHeight="1">
      <c r="I55" s="5"/>
    </row>
    <row r="56" spans="1:9" ht="12.75" customHeight="1">
      <c r="C56" s="12" t="s">
        <v>213</v>
      </c>
    </row>
    <row r="57" spans="1:9" ht="15.75" customHeight="1">
      <c r="A57" s="3117" t="s">
        <v>472</v>
      </c>
      <c r="B57" s="3117"/>
      <c r="C57" s="3117"/>
      <c r="D57" s="3117"/>
      <c r="E57" s="3117"/>
      <c r="F57" s="3117"/>
      <c r="G57" s="3117"/>
      <c r="H57" s="3117"/>
      <c r="I57" s="3117"/>
    </row>
    <row r="58" spans="1:9" ht="14.25" customHeight="1">
      <c r="B58" s="25" t="s">
        <v>209</v>
      </c>
      <c r="D58"/>
      <c r="E58"/>
      <c r="F58" s="25"/>
      <c r="G58" s="25"/>
      <c r="H58" s="26"/>
      <c r="I58" s="26"/>
    </row>
    <row r="59" spans="1:9" ht="15" customHeight="1">
      <c r="A59" s="28" t="s">
        <v>210</v>
      </c>
      <c r="B59" s="26"/>
      <c r="C59"/>
      <c r="D59" s="28" t="s">
        <v>0</v>
      </c>
      <c r="E59"/>
      <c r="F59" s="2" t="s">
        <v>473</v>
      </c>
      <c r="G59" s="26"/>
      <c r="H59" s="26"/>
      <c r="I59" s="33"/>
    </row>
    <row r="60" spans="1:9" ht="18" customHeight="1" thickBot="1">
      <c r="C60" s="32" t="s">
        <v>1</v>
      </c>
    </row>
    <row r="61" spans="1:9" ht="15.75" thickBot="1">
      <c r="A61" s="445" t="s">
        <v>180</v>
      </c>
      <c r="B61" s="95"/>
      <c r="C61" s="446" t="s">
        <v>181</v>
      </c>
      <c r="D61" s="373" t="s">
        <v>182</v>
      </c>
      <c r="E61" s="373"/>
      <c r="F61" s="373"/>
      <c r="G61" s="447" t="s">
        <v>183</v>
      </c>
      <c r="H61" s="448" t="s">
        <v>184</v>
      </c>
      <c r="I61" s="449" t="s">
        <v>185</v>
      </c>
    </row>
    <row r="62" spans="1:9" ht="15" customHeight="1">
      <c r="A62" s="450" t="s">
        <v>186</v>
      </c>
      <c r="B62" s="451" t="s">
        <v>187</v>
      </c>
      <c r="C62" s="452" t="s">
        <v>188</v>
      </c>
      <c r="D62" s="453" t="s">
        <v>189</v>
      </c>
      <c r="E62" s="453" t="s">
        <v>56</v>
      </c>
      <c r="F62" s="453" t="s">
        <v>57</v>
      </c>
      <c r="G62" s="454" t="s">
        <v>190</v>
      </c>
      <c r="H62" s="455" t="s">
        <v>191</v>
      </c>
      <c r="I62" s="456" t="s">
        <v>360</v>
      </c>
    </row>
    <row r="63" spans="1:9" ht="14.25" customHeight="1" thickBot="1">
      <c r="A63" s="457"/>
      <c r="B63" s="500"/>
      <c r="C63" s="458"/>
      <c r="D63" s="459" t="s">
        <v>6</v>
      </c>
      <c r="E63" s="459" t="s">
        <v>7</v>
      </c>
      <c r="F63" s="459" t="s">
        <v>8</v>
      </c>
      <c r="G63" s="460" t="s">
        <v>192</v>
      </c>
      <c r="H63" s="461" t="s">
        <v>469</v>
      </c>
      <c r="I63" s="462" t="s">
        <v>359</v>
      </c>
    </row>
    <row r="64" spans="1:9" ht="12.75" customHeight="1">
      <c r="A64" s="95"/>
      <c r="B64" s="463" t="s">
        <v>158</v>
      </c>
      <c r="C64" s="464"/>
      <c r="D64" s="465"/>
      <c r="E64" s="466"/>
      <c r="F64" s="466"/>
      <c r="G64" s="467"/>
      <c r="H64" s="468"/>
      <c r="I64" s="469"/>
    </row>
    <row r="65" spans="1:9" ht="15.75" customHeight="1">
      <c r="A65" s="471" t="s">
        <v>194</v>
      </c>
      <c r="B65" s="503" t="s">
        <v>539</v>
      </c>
      <c r="C65" s="481">
        <v>205</v>
      </c>
      <c r="D65" s="237">
        <v>5.16</v>
      </c>
      <c r="E65" s="250">
        <v>6.52</v>
      </c>
      <c r="F65" s="763">
        <v>32.18</v>
      </c>
      <c r="G65" s="925">
        <v>208</v>
      </c>
      <c r="H65" s="477"/>
      <c r="I65" s="478" t="s">
        <v>485</v>
      </c>
    </row>
    <row r="66" spans="1:9" ht="16.5" customHeight="1">
      <c r="A66" s="92"/>
      <c r="B66" s="476" t="s">
        <v>385</v>
      </c>
      <c r="C66" s="269">
        <v>20</v>
      </c>
      <c r="D66" s="1904">
        <v>4.6669999999999998</v>
      </c>
      <c r="E66" s="359">
        <v>5.8666999999999998</v>
      </c>
      <c r="F66" s="350">
        <v>0</v>
      </c>
      <c r="G66" s="935">
        <v>71.667000000000002</v>
      </c>
      <c r="H66" s="482"/>
      <c r="I66" s="505" t="s">
        <v>486</v>
      </c>
    </row>
    <row r="67" spans="1:9" ht="13.5" customHeight="1">
      <c r="A67" s="92"/>
      <c r="B67" s="476" t="s">
        <v>13</v>
      </c>
      <c r="C67" s="481">
        <v>200</v>
      </c>
      <c r="D67" s="352">
        <v>0.2</v>
      </c>
      <c r="E67" s="350">
        <v>0</v>
      </c>
      <c r="F67" s="350">
        <v>6.5</v>
      </c>
      <c r="G67" s="925">
        <v>26.8</v>
      </c>
      <c r="H67" s="493"/>
      <c r="I67" s="478" t="s">
        <v>390</v>
      </c>
    </row>
    <row r="68" spans="1:9">
      <c r="A68" s="474" t="s">
        <v>195</v>
      </c>
      <c r="B68" s="1646" t="s">
        <v>526</v>
      </c>
      <c r="C68" s="481">
        <v>25</v>
      </c>
      <c r="D68" s="1904">
        <v>1.875</v>
      </c>
      <c r="E68" s="359">
        <v>3.35</v>
      </c>
      <c r="F68" s="359">
        <v>16.600000000000001</v>
      </c>
      <c r="G68" s="925">
        <v>97.4</v>
      </c>
      <c r="H68" s="234"/>
      <c r="I68" s="478" t="s">
        <v>9</v>
      </c>
    </row>
    <row r="69" spans="1:9">
      <c r="A69" s="92"/>
      <c r="B69" s="476" t="s">
        <v>10</v>
      </c>
      <c r="C69" s="481">
        <v>35</v>
      </c>
      <c r="D69" s="1904">
        <v>1.3480000000000001</v>
      </c>
      <c r="E69" s="359">
        <v>0.48099999999999998</v>
      </c>
      <c r="F69" s="350">
        <v>18.97</v>
      </c>
      <c r="G69" s="925">
        <v>85.600999999999999</v>
      </c>
      <c r="H69" s="482"/>
      <c r="I69" s="478" t="s">
        <v>9</v>
      </c>
    </row>
    <row r="70" spans="1:9" ht="15.75">
      <c r="A70" s="475" t="s">
        <v>12</v>
      </c>
      <c r="B70" s="476" t="s">
        <v>426</v>
      </c>
      <c r="C70" s="472">
        <v>20</v>
      </c>
      <c r="D70" s="360">
        <v>1.1299999999999999</v>
      </c>
      <c r="E70" s="362">
        <v>0.3</v>
      </c>
      <c r="F70" s="362">
        <v>8.3729999999999993</v>
      </c>
      <c r="G70" s="925">
        <v>40.712000000000003</v>
      </c>
      <c r="H70" s="482"/>
      <c r="I70" s="473" t="s">
        <v>9</v>
      </c>
    </row>
    <row r="71" spans="1:9" ht="15.75" thickBot="1">
      <c r="A71" s="898" t="s">
        <v>196</v>
      </c>
      <c r="B71" s="817" t="s">
        <v>822</v>
      </c>
      <c r="C71" s="494">
        <v>105</v>
      </c>
      <c r="D71" s="507">
        <v>0.95</v>
      </c>
      <c r="E71" s="508">
        <v>0.21</v>
      </c>
      <c r="F71" s="509">
        <v>12.82</v>
      </c>
      <c r="G71" s="925">
        <v>56.97</v>
      </c>
      <c r="H71" s="687"/>
      <c r="I71" s="1618" t="s">
        <v>484</v>
      </c>
    </row>
    <row r="72" spans="1:9">
      <c r="A72" s="1038" t="s">
        <v>211</v>
      </c>
      <c r="B72" s="75"/>
      <c r="C72" s="2497">
        <f>SUM(C64:C71)</f>
        <v>610</v>
      </c>
      <c r="D72" s="486">
        <f>SUM(D64:D71)</f>
        <v>15.329999999999998</v>
      </c>
      <c r="E72" s="487">
        <f>SUM(E64:E71)</f>
        <v>16.727700000000002</v>
      </c>
      <c r="F72" s="488">
        <f>SUM(F64:F71)</f>
        <v>95.443000000000012</v>
      </c>
      <c r="G72" s="699">
        <f>SUM(G64:G71)</f>
        <v>587.15000000000009</v>
      </c>
      <c r="H72" s="887" t="s">
        <v>316</v>
      </c>
      <c r="I72" s="839" t="s">
        <v>208</v>
      </c>
    </row>
    <row r="73" spans="1:9" ht="12.75" customHeight="1">
      <c r="A73" s="1007"/>
      <c r="B73" s="1008" t="s">
        <v>11</v>
      </c>
      <c r="C73" s="1612">
        <v>0.25</v>
      </c>
      <c r="D73" s="892">
        <v>19.25</v>
      </c>
      <c r="E73" s="893">
        <v>19.75</v>
      </c>
      <c r="F73" s="894">
        <v>83.75</v>
      </c>
      <c r="G73" s="895">
        <v>587.5</v>
      </c>
      <c r="H73" s="2498">
        <f>G73-G72</f>
        <v>0.34999999999990905</v>
      </c>
      <c r="I73" s="1131" t="s">
        <v>466</v>
      </c>
    </row>
    <row r="74" spans="1:9" ht="13.5" customHeight="1" thickBot="1">
      <c r="A74" s="1580"/>
      <c r="B74" s="1579" t="s">
        <v>471</v>
      </c>
      <c r="C74" s="31"/>
      <c r="D74" s="1013">
        <f>(D72*100/D334)-25</f>
        <v>-5.0909090909090935</v>
      </c>
      <c r="E74" s="1014">
        <f>(E72*100/E334)-25</f>
        <v>-3.8256962025316419</v>
      </c>
      <c r="F74" s="1014">
        <f>(F72*100/F334)-25</f>
        <v>3.4904477611940337</v>
      </c>
      <c r="G74" s="1610">
        <f>(G72*100/G334)-25</f>
        <v>-1.4893617021272121E-2</v>
      </c>
      <c r="H74" s="914"/>
      <c r="I74" s="499"/>
    </row>
    <row r="75" spans="1:9" ht="13.5" customHeight="1">
      <c r="A75" s="95"/>
      <c r="B75" s="179" t="s">
        <v>123</v>
      </c>
      <c r="C75" s="95"/>
      <c r="D75" s="63"/>
      <c r="E75" s="490"/>
      <c r="F75" s="490"/>
      <c r="G75" s="490"/>
      <c r="H75" s="513"/>
      <c r="I75" s="513"/>
    </row>
    <row r="76" spans="1:9">
      <c r="A76" s="471" t="s">
        <v>194</v>
      </c>
      <c r="B76" s="268" t="s">
        <v>771</v>
      </c>
      <c r="C76" s="472">
        <v>60</v>
      </c>
      <c r="D76" s="1641">
        <v>0.48</v>
      </c>
      <c r="E76" s="411">
        <v>0.06</v>
      </c>
      <c r="F76" s="362">
        <v>1.02</v>
      </c>
      <c r="G76" s="1663">
        <v>6.6</v>
      </c>
      <c r="H76" s="512"/>
      <c r="I76" s="761" t="s">
        <v>767</v>
      </c>
    </row>
    <row r="77" spans="1:9" ht="13.5" customHeight="1">
      <c r="A77" s="92"/>
      <c r="B77" s="522" t="s">
        <v>582</v>
      </c>
      <c r="C77" s="472">
        <v>200</v>
      </c>
      <c r="D77" s="344">
        <v>5.04</v>
      </c>
      <c r="E77" s="345">
        <v>2.86</v>
      </c>
      <c r="F77" s="346">
        <v>11.68</v>
      </c>
      <c r="G77" s="1711">
        <v>92.6</v>
      </c>
      <c r="H77" s="512"/>
      <c r="I77" s="473" t="s">
        <v>768</v>
      </c>
    </row>
    <row r="78" spans="1:9" ht="16.5" customHeight="1">
      <c r="A78" s="474" t="s">
        <v>195</v>
      </c>
      <c r="B78" s="476" t="s">
        <v>573</v>
      </c>
      <c r="C78" s="504">
        <v>90</v>
      </c>
      <c r="D78" s="1904">
        <v>7.8129999999999997</v>
      </c>
      <c r="E78" s="359">
        <v>11.16</v>
      </c>
      <c r="F78" s="359">
        <v>19.276</v>
      </c>
      <c r="G78" s="1711">
        <v>208.316</v>
      </c>
      <c r="H78" s="477"/>
      <c r="I78" s="470" t="s">
        <v>769</v>
      </c>
    </row>
    <row r="79" spans="1:9">
      <c r="A79" s="92"/>
      <c r="B79" s="1698" t="s">
        <v>579</v>
      </c>
      <c r="C79" s="481">
        <v>150</v>
      </c>
      <c r="D79" s="232">
        <v>2.7570000000000001</v>
      </c>
      <c r="E79" s="350">
        <v>9.7050000000000001</v>
      </c>
      <c r="F79" s="363">
        <v>29.702999999999999</v>
      </c>
      <c r="G79" s="1711">
        <v>231.19</v>
      </c>
      <c r="H79" s="501"/>
      <c r="I79" s="470" t="s">
        <v>770</v>
      </c>
    </row>
    <row r="80" spans="1:9" ht="15.75">
      <c r="A80" s="475" t="s">
        <v>12</v>
      </c>
      <c r="B80" s="389" t="s">
        <v>323</v>
      </c>
      <c r="C80" s="481">
        <v>200</v>
      </c>
      <c r="D80" s="232">
        <v>1</v>
      </c>
      <c r="E80" s="350">
        <v>0</v>
      </c>
      <c r="F80" s="350">
        <v>23.4</v>
      </c>
      <c r="G80" s="925">
        <f t="shared" ref="G80" si="0">F80*4+E80*9+D80*4</f>
        <v>97.6</v>
      </c>
      <c r="H80" s="234"/>
      <c r="I80" s="478" t="s">
        <v>559</v>
      </c>
    </row>
    <row r="81" spans="1:9">
      <c r="A81" s="479" t="s">
        <v>196</v>
      </c>
      <c r="B81" s="476" t="s">
        <v>10</v>
      </c>
      <c r="C81" s="481">
        <v>50</v>
      </c>
      <c r="D81" s="1904">
        <v>1.925</v>
      </c>
      <c r="E81" s="359">
        <v>0.68799999999999994</v>
      </c>
      <c r="F81" s="350">
        <v>27.1</v>
      </c>
      <c r="G81" s="925">
        <v>122.292</v>
      </c>
      <c r="H81" s="482"/>
      <c r="I81" s="478" t="s">
        <v>9</v>
      </c>
    </row>
    <row r="82" spans="1:9" ht="17.25" customHeight="1" thickBot="1">
      <c r="A82" s="900"/>
      <c r="B82" s="476" t="s">
        <v>426</v>
      </c>
      <c r="C82" s="472">
        <v>30</v>
      </c>
      <c r="D82" s="2031">
        <v>1.6950000000000001</v>
      </c>
      <c r="E82" s="362">
        <v>0.45</v>
      </c>
      <c r="F82" s="362">
        <v>12.56</v>
      </c>
      <c r="G82" s="925">
        <v>61.07</v>
      </c>
      <c r="H82" s="482"/>
      <c r="I82" s="473" t="s">
        <v>9</v>
      </c>
    </row>
    <row r="83" spans="1:9" ht="16.5" customHeight="1">
      <c r="A83" s="1038" t="s">
        <v>197</v>
      </c>
      <c r="B83" s="43"/>
      <c r="C83" s="890">
        <f>SUM(C76:C82)</f>
        <v>780</v>
      </c>
      <c r="D83" s="1577">
        <f>SUM(D76:D82)</f>
        <v>20.71</v>
      </c>
      <c r="E83" s="487">
        <f>SUM(E76:E82)</f>
        <v>24.922999999999998</v>
      </c>
      <c r="F83" s="497">
        <f>SUM(F76:F82)</f>
        <v>124.739</v>
      </c>
      <c r="G83" s="699">
        <f>SUM(G76:G82)</f>
        <v>819.66800000000001</v>
      </c>
      <c r="H83" s="883" t="s">
        <v>316</v>
      </c>
      <c r="I83" s="839" t="s">
        <v>208</v>
      </c>
    </row>
    <row r="84" spans="1:9" ht="15" customHeight="1">
      <c r="A84" s="443"/>
      <c r="B84" s="897" t="s">
        <v>11</v>
      </c>
      <c r="C84" s="1578">
        <v>0.35</v>
      </c>
      <c r="D84" s="1576">
        <v>26.95</v>
      </c>
      <c r="E84" s="893">
        <v>27.65</v>
      </c>
      <c r="F84" s="894">
        <v>117.25</v>
      </c>
      <c r="G84" s="895">
        <v>822.5</v>
      </c>
      <c r="H84" s="1890">
        <f>G84-G83</f>
        <v>2.8319999999999936</v>
      </c>
      <c r="I84" s="1131" t="s">
        <v>466</v>
      </c>
    </row>
    <row r="85" spans="1:9" ht="13.5" customHeight="1" thickBot="1">
      <c r="A85" s="246"/>
      <c r="B85" s="1581" t="s">
        <v>471</v>
      </c>
      <c r="C85" s="1004"/>
      <c r="D85" s="1889">
        <f>(D83*100/D334)-35</f>
        <v>-8.1038961038961048</v>
      </c>
      <c r="E85" s="1889">
        <f>(E83*100/E334)-35</f>
        <v>-3.4518987341772203</v>
      </c>
      <c r="F85" s="1889">
        <f>(F83*100/F334)-35</f>
        <v>2.2355223880596995</v>
      </c>
      <c r="G85" s="1889">
        <f>(G83*100/G334)-35</f>
        <v>-0.12051063829787267</v>
      </c>
      <c r="H85" s="489"/>
      <c r="I85" s="499"/>
    </row>
    <row r="86" spans="1:9" ht="12.75" customHeight="1">
      <c r="A86" s="525" t="s">
        <v>194</v>
      </c>
      <c r="B86" s="555" t="s">
        <v>245</v>
      </c>
      <c r="C86" s="95"/>
      <c r="D86" s="63"/>
      <c r="E86" s="490"/>
      <c r="F86" s="490"/>
      <c r="G86" s="491"/>
      <c r="H86" s="492"/>
      <c r="I86" s="492"/>
    </row>
    <row r="87" spans="1:9" ht="16.5" customHeight="1">
      <c r="A87" s="474" t="s">
        <v>195</v>
      </c>
      <c r="B87" s="389" t="s">
        <v>250</v>
      </c>
      <c r="C87" s="481">
        <v>200</v>
      </c>
      <c r="D87" s="1833">
        <v>5.2039999999999997</v>
      </c>
      <c r="E87" s="359">
        <v>4.7480000000000002</v>
      </c>
      <c r="F87" s="359">
        <v>17.876999999999999</v>
      </c>
      <c r="G87" s="925">
        <v>135.25</v>
      </c>
      <c r="H87" s="493"/>
      <c r="I87" s="470" t="s">
        <v>591</v>
      </c>
    </row>
    <row r="88" spans="1:9" ht="16.5" customHeight="1">
      <c r="A88" s="475" t="s">
        <v>12</v>
      </c>
      <c r="B88" s="249" t="s">
        <v>263</v>
      </c>
      <c r="C88" s="1586" t="s">
        <v>476</v>
      </c>
      <c r="D88" s="352">
        <v>3.8660000000000001</v>
      </c>
      <c r="E88" s="350">
        <v>3.222</v>
      </c>
      <c r="F88" s="363">
        <v>12.603999999999999</v>
      </c>
      <c r="G88" s="1711">
        <v>48.012</v>
      </c>
      <c r="H88" s="477"/>
      <c r="I88" s="566" t="s">
        <v>701</v>
      </c>
    </row>
    <row r="89" spans="1:9" ht="16.5" customHeight="1" thickBot="1">
      <c r="A89" s="479" t="s">
        <v>196</v>
      </c>
      <c r="B89" s="249" t="s">
        <v>322</v>
      </c>
      <c r="C89" s="494">
        <v>140</v>
      </c>
      <c r="D89" s="360">
        <v>0.48</v>
      </c>
      <c r="E89" s="1099">
        <v>0.48</v>
      </c>
      <c r="F89" s="362">
        <v>11.76</v>
      </c>
      <c r="G89" s="938">
        <v>56.4</v>
      </c>
      <c r="H89" s="551"/>
      <c r="I89" s="1618" t="s">
        <v>484</v>
      </c>
    </row>
    <row r="90" spans="1:9" ht="17.25" customHeight="1">
      <c r="A90" s="1038" t="s">
        <v>256</v>
      </c>
      <c r="B90" s="43"/>
      <c r="C90" s="2499">
        <f>C87+C89+10+30</f>
        <v>380</v>
      </c>
      <c r="D90" s="496">
        <f>SUM(D87:D89)</f>
        <v>9.5500000000000007</v>
      </c>
      <c r="E90" s="487">
        <f>SUM(E87:E89)</f>
        <v>8.4500000000000011</v>
      </c>
      <c r="F90" s="497">
        <f>SUM(F87:F89)</f>
        <v>42.241</v>
      </c>
      <c r="G90" s="2251">
        <f>SUM(G87:G89)</f>
        <v>239.66200000000001</v>
      </c>
      <c r="H90" s="887" t="s">
        <v>316</v>
      </c>
      <c r="I90" s="839" t="s">
        <v>208</v>
      </c>
    </row>
    <row r="91" spans="1:9" ht="15" customHeight="1">
      <c r="A91" s="1007"/>
      <c r="B91" s="1008" t="s">
        <v>11</v>
      </c>
      <c r="C91" s="1612">
        <v>0.1</v>
      </c>
      <c r="D91" s="892">
        <v>7.7</v>
      </c>
      <c r="E91" s="893">
        <v>7.9</v>
      </c>
      <c r="F91" s="894">
        <v>33.5</v>
      </c>
      <c r="G91" s="895">
        <v>235</v>
      </c>
      <c r="H91" s="724">
        <f>G91-G90</f>
        <v>-4.6620000000000061</v>
      </c>
      <c r="I91" s="834" t="s">
        <v>466</v>
      </c>
    </row>
    <row r="92" spans="1:9" ht="15.75" customHeight="1" thickBot="1">
      <c r="A92" s="1539"/>
      <c r="B92" s="1581" t="s">
        <v>471</v>
      </c>
      <c r="C92" s="1563"/>
      <c r="D92" s="1829">
        <f>(D90*100/D334)-10</f>
        <v>2.4025974025974044</v>
      </c>
      <c r="E92" s="1830">
        <f>(E90*100/E334)-10</f>
        <v>0.69620253164557155</v>
      </c>
      <c r="F92" s="1830">
        <f>(F90*100/F334)-10</f>
        <v>2.6092537313432853</v>
      </c>
      <c r="G92" s="1893">
        <f>(G90*100/G334)-10</f>
        <v>0.19838297872340505</v>
      </c>
      <c r="H92" s="1589"/>
      <c r="I92" s="1005"/>
    </row>
    <row r="93" spans="1:9" ht="16.5" customHeight="1"/>
    <row r="94" spans="1:9" ht="17.25" customHeight="1" thickBot="1">
      <c r="A94" s="115"/>
      <c r="B94" s="577"/>
      <c r="C94" s="130"/>
      <c r="D94" s="729"/>
      <c r="E94" s="729"/>
      <c r="F94" s="729"/>
      <c r="G94" s="633"/>
      <c r="H94" s="130"/>
      <c r="I94" s="130"/>
    </row>
    <row r="95" spans="1:9" ht="14.25" customHeight="1">
      <c r="A95" s="841"/>
      <c r="B95" s="43" t="s">
        <v>315</v>
      </c>
      <c r="C95" s="44"/>
      <c r="D95" s="157">
        <f>D72+D83</f>
        <v>36.04</v>
      </c>
      <c r="E95" s="252">
        <f>E72+E83</f>
        <v>41.650700000000001</v>
      </c>
      <c r="F95" s="252">
        <f>F72+F83</f>
        <v>220.18200000000002</v>
      </c>
      <c r="G95" s="843">
        <f>G72+G83</f>
        <v>1406.8180000000002</v>
      </c>
      <c r="H95" s="887" t="s">
        <v>316</v>
      </c>
      <c r="I95" s="839" t="s">
        <v>208</v>
      </c>
    </row>
    <row r="96" spans="1:9" ht="14.25" customHeight="1">
      <c r="A96" s="443"/>
      <c r="B96" s="897" t="s">
        <v>11</v>
      </c>
      <c r="C96" s="1588">
        <v>0.6</v>
      </c>
      <c r="D96" s="835">
        <v>46.2</v>
      </c>
      <c r="E96" s="836">
        <v>47.4</v>
      </c>
      <c r="F96" s="837">
        <v>201</v>
      </c>
      <c r="G96" s="838">
        <v>1410</v>
      </c>
      <c r="H96" s="2500">
        <f>G96-G95</f>
        <v>3.181999999999789</v>
      </c>
      <c r="I96" s="834" t="s">
        <v>466</v>
      </c>
    </row>
    <row r="97" spans="1:9" ht="13.5" customHeight="1" thickBot="1">
      <c r="A97" s="246"/>
      <c r="B97" s="1003" t="s">
        <v>475</v>
      </c>
      <c r="C97" s="1582"/>
      <c r="D97" s="2504">
        <f>(D95*100/D334)-60</f>
        <v>-13.194805194805198</v>
      </c>
      <c r="E97" s="508">
        <f>(E95*100/E334)-60</f>
        <v>-7.2775949367088657</v>
      </c>
      <c r="F97" s="508">
        <f>(F95*100/F334)-60</f>
        <v>5.7259701492537403</v>
      </c>
      <c r="G97" s="2505">
        <f>(G95*100/G334)-60</f>
        <v>-0.1354042553191448</v>
      </c>
      <c r="H97" s="1589"/>
      <c r="I97" s="1005"/>
    </row>
    <row r="98" spans="1:9" ht="15" customHeight="1"/>
    <row r="99" spans="1:9" ht="15" customHeight="1" thickBot="1"/>
    <row r="100" spans="1:9" ht="13.5" customHeight="1">
      <c r="A100" s="841"/>
      <c r="B100" s="43" t="s">
        <v>314</v>
      </c>
      <c r="C100" s="44"/>
      <c r="D100" s="157">
        <f>D83+D90</f>
        <v>30.26</v>
      </c>
      <c r="E100" s="252">
        <f>E83+E90</f>
        <v>33.372999999999998</v>
      </c>
      <c r="F100" s="252">
        <f>F83+F90</f>
        <v>166.98000000000002</v>
      </c>
      <c r="G100" s="843">
        <f>G83+G90</f>
        <v>1059.33</v>
      </c>
      <c r="H100" s="842" t="s">
        <v>316</v>
      </c>
      <c r="I100" s="839" t="s">
        <v>208</v>
      </c>
    </row>
    <row r="101" spans="1:9" ht="17.25" customHeight="1">
      <c r="A101" s="443"/>
      <c r="B101" s="897" t="s">
        <v>11</v>
      </c>
      <c r="C101" s="1588">
        <v>0.45</v>
      </c>
      <c r="D101" s="892">
        <v>34.65</v>
      </c>
      <c r="E101" s="893">
        <v>35.549999999999997</v>
      </c>
      <c r="F101" s="894">
        <v>150.75</v>
      </c>
      <c r="G101" s="895">
        <v>1057.5</v>
      </c>
      <c r="H101" s="2501">
        <f>G101-G100</f>
        <v>-1.8299999999999272</v>
      </c>
      <c r="I101" s="834" t="s">
        <v>466</v>
      </c>
    </row>
    <row r="102" spans="1:9" ht="17.25" customHeight="1" thickBot="1">
      <c r="A102" s="246"/>
      <c r="B102" s="1003" t="s">
        <v>475</v>
      </c>
      <c r="C102" s="1582"/>
      <c r="D102" s="2504">
        <f>(D100*100/D334)-45</f>
        <v>-5.701298701298704</v>
      </c>
      <c r="E102" s="508">
        <f>(E100*100/E334)-45</f>
        <v>-2.7556962025316523</v>
      </c>
      <c r="F102" s="508">
        <f>(F100*100/F334)-45</f>
        <v>4.8447761194029866</v>
      </c>
      <c r="G102" s="2505">
        <f>(G100*100/G334)-45</f>
        <v>7.7872340425528819E-2</v>
      </c>
      <c r="H102" s="1589"/>
      <c r="I102" s="1005"/>
    </row>
    <row r="103" spans="1:9" ht="18" customHeight="1"/>
    <row r="104" spans="1:9" ht="15.75" customHeight="1" thickBot="1"/>
    <row r="105" spans="1:9" ht="12.75" customHeight="1">
      <c r="A105" s="841"/>
      <c r="B105" s="43" t="s">
        <v>257</v>
      </c>
      <c r="C105" s="44"/>
      <c r="D105" s="157">
        <f>D72+D83+D90</f>
        <v>45.59</v>
      </c>
      <c r="E105" s="252">
        <f>E72+E83+E90</f>
        <v>50.100700000000003</v>
      </c>
      <c r="F105" s="252">
        <f>F72+F83+F90</f>
        <v>262.423</v>
      </c>
      <c r="G105" s="739">
        <f>G72+G83+G90</f>
        <v>1646.4800000000002</v>
      </c>
      <c r="H105" s="842" t="s">
        <v>316</v>
      </c>
      <c r="I105" s="839" t="s">
        <v>208</v>
      </c>
    </row>
    <row r="106" spans="1:9" ht="16.5" customHeight="1">
      <c r="A106" s="443"/>
      <c r="B106" s="897" t="s">
        <v>11</v>
      </c>
      <c r="C106" s="1588">
        <v>0.7</v>
      </c>
      <c r="D106" s="892">
        <v>53.9</v>
      </c>
      <c r="E106" s="893">
        <v>55.3</v>
      </c>
      <c r="F106" s="894">
        <v>234.5</v>
      </c>
      <c r="G106" s="895">
        <v>1645</v>
      </c>
      <c r="H106" s="2502">
        <f>G106-G105</f>
        <v>-1.4800000000002456</v>
      </c>
      <c r="I106" s="834" t="s">
        <v>466</v>
      </c>
    </row>
    <row r="107" spans="1:9" ht="12.75" customHeight="1" thickBot="1">
      <c r="A107" s="246"/>
      <c r="B107" s="1003" t="s">
        <v>475</v>
      </c>
      <c r="C107" s="1582"/>
      <c r="D107" s="2504">
        <f>(D105*100/D334)-70</f>
        <v>-10.79220779220779</v>
      </c>
      <c r="E107" s="508">
        <f>(E105*100/E334)-70</f>
        <v>-6.5813924050632835</v>
      </c>
      <c r="F107" s="508">
        <f>(F105*100/F334)-70</f>
        <v>8.3352238805970131</v>
      </c>
      <c r="G107" s="2505">
        <f>(G105*100/G334)-70</f>
        <v>6.2978723404270909E-2</v>
      </c>
      <c r="H107" s="1589"/>
      <c r="I107" s="1005"/>
    </row>
    <row r="108" spans="1:9" ht="14.25" customHeight="1">
      <c r="H108" s="5"/>
      <c r="I108" s="5"/>
    </row>
    <row r="109" spans="1:9" ht="19.5" customHeight="1">
      <c r="C109" s="12" t="s">
        <v>213</v>
      </c>
    </row>
    <row r="110" spans="1:9" s="69" customFormat="1" ht="16.5" customHeight="1">
      <c r="A110" s="908" t="s">
        <v>472</v>
      </c>
      <c r="E110" s="324"/>
      <c r="F110" s="324"/>
      <c r="G110" s="324"/>
    </row>
    <row r="111" spans="1:9" ht="21.75" customHeight="1">
      <c r="B111" s="25" t="s">
        <v>209</v>
      </c>
      <c r="D111"/>
      <c r="E111"/>
      <c r="F111" s="25"/>
      <c r="G111" s="25"/>
      <c r="H111" s="26"/>
      <c r="I111" s="26"/>
    </row>
    <row r="112" spans="1:9" ht="17.25" customHeight="1">
      <c r="A112" s="28" t="s">
        <v>210</v>
      </c>
      <c r="B112" s="26"/>
      <c r="C112"/>
      <c r="D112" s="28" t="s">
        <v>0</v>
      </c>
      <c r="E112"/>
      <c r="F112" s="2" t="s">
        <v>473</v>
      </c>
      <c r="G112" s="26"/>
      <c r="H112" s="26"/>
      <c r="I112" s="33"/>
    </row>
    <row r="113" spans="1:9" ht="18.75" customHeight="1" thickBot="1">
      <c r="C113" s="32" t="s">
        <v>1</v>
      </c>
    </row>
    <row r="114" spans="1:9" ht="13.5" customHeight="1" thickBot="1">
      <c r="A114" s="445" t="s">
        <v>180</v>
      </c>
      <c r="B114" s="95"/>
      <c r="C114" s="446" t="s">
        <v>181</v>
      </c>
      <c r="D114" s="373" t="s">
        <v>182</v>
      </c>
      <c r="E114" s="373"/>
      <c r="F114" s="373"/>
      <c r="G114" s="447" t="s">
        <v>183</v>
      </c>
      <c r="H114" s="448" t="s">
        <v>184</v>
      </c>
      <c r="I114" s="449" t="s">
        <v>185</v>
      </c>
    </row>
    <row r="115" spans="1:9" ht="15" customHeight="1">
      <c r="A115" s="450" t="s">
        <v>186</v>
      </c>
      <c r="B115" s="451" t="s">
        <v>187</v>
      </c>
      <c r="C115" s="452" t="s">
        <v>188</v>
      </c>
      <c r="D115" s="453" t="s">
        <v>189</v>
      </c>
      <c r="E115" s="453" t="s">
        <v>56</v>
      </c>
      <c r="F115" s="453" t="s">
        <v>57</v>
      </c>
      <c r="G115" s="454" t="s">
        <v>190</v>
      </c>
      <c r="H115" s="455" t="s">
        <v>191</v>
      </c>
      <c r="I115" s="456" t="s">
        <v>360</v>
      </c>
    </row>
    <row r="116" spans="1:9" ht="14.25" customHeight="1" thickBot="1">
      <c r="A116" s="457"/>
      <c r="B116" s="500"/>
      <c r="C116" s="458"/>
      <c r="D116" s="459" t="s">
        <v>6</v>
      </c>
      <c r="E116" s="459" t="s">
        <v>7</v>
      </c>
      <c r="F116" s="459" t="s">
        <v>8</v>
      </c>
      <c r="G116" s="460" t="s">
        <v>192</v>
      </c>
      <c r="H116" s="461" t="s">
        <v>193</v>
      </c>
      <c r="I116" s="462" t="s">
        <v>359</v>
      </c>
    </row>
    <row r="117" spans="1:9" ht="14.25" customHeight="1">
      <c r="A117" s="95"/>
      <c r="B117" s="463" t="s">
        <v>158</v>
      </c>
      <c r="C117" s="464"/>
      <c r="D117" s="465"/>
      <c r="E117" s="466"/>
      <c r="F117" s="466"/>
      <c r="G117" s="697"/>
      <c r="H117" s="510"/>
      <c r="I117" s="469"/>
    </row>
    <row r="118" spans="1:9" ht="18" customHeight="1">
      <c r="A118" s="471" t="s">
        <v>194</v>
      </c>
      <c r="B118" s="519" t="s">
        <v>912</v>
      </c>
      <c r="C118" s="472" t="s">
        <v>542</v>
      </c>
      <c r="D118" s="2285">
        <v>23.391999999999999</v>
      </c>
      <c r="E118" s="361">
        <v>7.8719999999999999</v>
      </c>
      <c r="F118" s="1835">
        <v>33.0184</v>
      </c>
      <c r="G118" s="2337">
        <v>320.642</v>
      </c>
      <c r="H118" s="512"/>
      <c r="I118" s="708" t="s">
        <v>562</v>
      </c>
    </row>
    <row r="119" spans="1:9" ht="13.5" customHeight="1">
      <c r="A119" s="92"/>
      <c r="B119" s="249" t="s">
        <v>753</v>
      </c>
      <c r="C119" s="481">
        <v>200</v>
      </c>
      <c r="D119" s="352">
        <v>3.1</v>
      </c>
      <c r="E119" s="350">
        <v>2.2000000000000002</v>
      </c>
      <c r="F119" s="350">
        <v>10.95</v>
      </c>
      <c r="G119" s="2277">
        <v>75.7</v>
      </c>
      <c r="H119" s="493"/>
      <c r="I119" s="478" t="s">
        <v>1006</v>
      </c>
    </row>
    <row r="120" spans="1:9">
      <c r="A120" s="474" t="s">
        <v>195</v>
      </c>
      <c r="B120" s="435" t="s">
        <v>879</v>
      </c>
      <c r="C120" s="504">
        <v>10</v>
      </c>
      <c r="D120" s="232">
        <v>0.08</v>
      </c>
      <c r="E120" s="350">
        <v>7.25</v>
      </c>
      <c r="F120" s="350">
        <v>0.13</v>
      </c>
      <c r="G120" s="935">
        <v>66.09</v>
      </c>
      <c r="H120" s="552"/>
      <c r="I120" s="505" t="s">
        <v>878</v>
      </c>
    </row>
    <row r="121" spans="1:9" ht="15.75">
      <c r="A121" s="475" t="s">
        <v>12</v>
      </c>
      <c r="B121" s="389" t="s">
        <v>10</v>
      </c>
      <c r="C121" s="481">
        <v>30</v>
      </c>
      <c r="D121" s="1904">
        <v>1.155</v>
      </c>
      <c r="E121" s="359">
        <v>0.41299999999999998</v>
      </c>
      <c r="F121" s="350">
        <v>16.260000000000002</v>
      </c>
      <c r="G121" s="925">
        <v>73.376999999999995</v>
      </c>
      <c r="H121" s="234"/>
      <c r="I121" s="478" t="s">
        <v>9</v>
      </c>
    </row>
    <row r="122" spans="1:9" ht="13.5" customHeight="1" thickBot="1">
      <c r="A122" s="479" t="s">
        <v>198</v>
      </c>
      <c r="B122" s="553" t="s">
        <v>610</v>
      </c>
      <c r="C122" s="494">
        <v>120</v>
      </c>
      <c r="D122" s="507">
        <v>0.48</v>
      </c>
      <c r="E122" s="508">
        <v>0.48</v>
      </c>
      <c r="F122" s="509">
        <v>11.76</v>
      </c>
      <c r="G122" s="925">
        <v>56.4</v>
      </c>
      <c r="H122" s="551"/>
      <c r="I122" s="470" t="s">
        <v>619</v>
      </c>
    </row>
    <row r="123" spans="1:9" ht="13.5" customHeight="1">
      <c r="A123" s="485" t="s">
        <v>211</v>
      </c>
      <c r="C123" s="1854">
        <f>C119+C120+C121+C122+135+25</f>
        <v>520</v>
      </c>
      <c r="D123" s="486">
        <f>SUM(D118:D122)</f>
        <v>28.207000000000001</v>
      </c>
      <c r="E123" s="487">
        <f>SUM(E118:E122)</f>
        <v>18.215</v>
      </c>
      <c r="F123" s="488">
        <f>SUM(F118:F122)</f>
        <v>72.118400000000008</v>
      </c>
      <c r="G123" s="699">
        <f>SUM(G118:G122)</f>
        <v>592.20899999999995</v>
      </c>
      <c r="H123" s="887" t="s">
        <v>316</v>
      </c>
      <c r="I123" s="839" t="s">
        <v>208</v>
      </c>
    </row>
    <row r="124" spans="1:9" ht="12.75" customHeight="1">
      <c r="A124" s="443"/>
      <c r="B124" s="897" t="s">
        <v>11</v>
      </c>
      <c r="C124" s="1588">
        <v>0.25</v>
      </c>
      <c r="D124" s="892">
        <v>19.25</v>
      </c>
      <c r="E124" s="893">
        <v>19.75</v>
      </c>
      <c r="F124" s="894">
        <v>83.75</v>
      </c>
      <c r="G124" s="895">
        <v>587.5</v>
      </c>
      <c r="H124" s="1590">
        <f>G124-G123</f>
        <v>-4.7089999999999463</v>
      </c>
      <c r="I124" s="834" t="s">
        <v>466</v>
      </c>
    </row>
    <row r="125" spans="1:9" ht="13.5" customHeight="1" thickBot="1">
      <c r="A125" s="246"/>
      <c r="B125" s="1003" t="s">
        <v>475</v>
      </c>
      <c r="C125" s="1582"/>
      <c r="D125" s="2504">
        <f>(D123*100/D334)-25</f>
        <v>11.632467532467537</v>
      </c>
      <c r="E125" s="508">
        <f>(E123*100/E334)-25</f>
        <v>-1.9430379746835449</v>
      </c>
      <c r="F125" s="508">
        <f>(F123*100/F334)-25</f>
        <v>-3.4721194029850722</v>
      </c>
      <c r="G125" s="2505">
        <f>(G123*100/G334)-25</f>
        <v>0.20038297872340038</v>
      </c>
      <c r="H125" s="1589"/>
      <c r="I125" s="1005"/>
    </row>
    <row r="126" spans="1:9" ht="13.5" customHeight="1">
      <c r="A126" s="95"/>
      <c r="B126" s="179" t="s">
        <v>123</v>
      </c>
      <c r="C126" s="95"/>
      <c r="D126" s="5"/>
      <c r="E126" s="490"/>
      <c r="F126" s="2286"/>
      <c r="G126" s="2286"/>
      <c r="H126" s="2287"/>
      <c r="I126" s="492"/>
    </row>
    <row r="127" spans="1:9" ht="12.75" customHeight="1">
      <c r="A127" s="92"/>
      <c r="B127" s="503" t="s">
        <v>511</v>
      </c>
      <c r="C127" s="481">
        <v>60</v>
      </c>
      <c r="D127" s="352">
        <v>1.1399999999999999</v>
      </c>
      <c r="E127" s="350">
        <v>5.34</v>
      </c>
      <c r="F127" s="1084">
        <v>4.62</v>
      </c>
      <c r="G127" s="1974">
        <v>70.8</v>
      </c>
      <c r="H127" s="2288"/>
      <c r="I127" s="566" t="s">
        <v>463</v>
      </c>
    </row>
    <row r="128" spans="1:9">
      <c r="A128" s="471" t="s">
        <v>194</v>
      </c>
      <c r="B128" s="503" t="s">
        <v>605</v>
      </c>
      <c r="C128" s="511">
        <v>200</v>
      </c>
      <c r="D128" s="2260">
        <v>1.778</v>
      </c>
      <c r="E128" s="1042">
        <v>4.7270000000000003</v>
      </c>
      <c r="F128" s="1042">
        <v>19.492999999999999</v>
      </c>
      <c r="G128" s="925">
        <v>127.627</v>
      </c>
      <c r="H128" s="700"/>
      <c r="I128" s="470" t="s">
        <v>772</v>
      </c>
    </row>
    <row r="129" spans="1:9" ht="13.5" customHeight="1">
      <c r="A129" s="474" t="s">
        <v>195</v>
      </c>
      <c r="B129" s="524" t="s">
        <v>773</v>
      </c>
      <c r="C129" s="504">
        <v>100</v>
      </c>
      <c r="D129" s="1833">
        <v>16.600000000000001</v>
      </c>
      <c r="E129" s="359">
        <v>13.547000000000001</v>
      </c>
      <c r="F129" s="359">
        <v>23.564</v>
      </c>
      <c r="G129" s="925">
        <v>282.37900000000002</v>
      </c>
      <c r="H129" s="477"/>
      <c r="I129" s="470" t="s">
        <v>774</v>
      </c>
    </row>
    <row r="130" spans="1:9" ht="12.75" customHeight="1">
      <c r="A130" s="475" t="s">
        <v>12</v>
      </c>
      <c r="B130" s="1836" t="s">
        <v>1019</v>
      </c>
      <c r="C130" s="511" t="s">
        <v>678</v>
      </c>
      <c r="D130" s="662">
        <v>3.2</v>
      </c>
      <c r="E130" s="362">
        <v>3</v>
      </c>
      <c r="F130" s="1835">
        <v>13.5</v>
      </c>
      <c r="G130" s="926">
        <v>94</v>
      </c>
      <c r="H130" s="512"/>
      <c r="I130" s="708" t="s">
        <v>775</v>
      </c>
    </row>
    <row r="131" spans="1:9" ht="13.5" customHeight="1">
      <c r="A131" s="479" t="s">
        <v>198</v>
      </c>
      <c r="B131" s="480" t="s">
        <v>161</v>
      </c>
      <c r="C131" s="481">
        <v>200</v>
      </c>
      <c r="D131" s="232">
        <v>0.5</v>
      </c>
      <c r="E131" s="359">
        <v>0</v>
      </c>
      <c r="F131" s="359">
        <v>19.8</v>
      </c>
      <c r="G131" s="935">
        <v>81</v>
      </c>
      <c r="H131" s="482"/>
      <c r="I131" s="478" t="s">
        <v>391</v>
      </c>
    </row>
    <row r="132" spans="1:9" ht="12.75" customHeight="1">
      <c r="A132" s="92"/>
      <c r="B132" s="480" t="s">
        <v>10</v>
      </c>
      <c r="C132" s="481">
        <v>50</v>
      </c>
      <c r="D132" s="1904">
        <v>1.925</v>
      </c>
      <c r="E132" s="359">
        <v>0.68799999999999994</v>
      </c>
      <c r="F132" s="350">
        <v>27.1</v>
      </c>
      <c r="G132" s="925">
        <v>122.292</v>
      </c>
      <c r="H132" s="482"/>
      <c r="I132" s="478" t="s">
        <v>9</v>
      </c>
    </row>
    <row r="133" spans="1:9" ht="12.75" customHeight="1" thickBot="1">
      <c r="A133" s="900"/>
      <c r="B133" s="480" t="s">
        <v>426</v>
      </c>
      <c r="C133" s="472">
        <v>20</v>
      </c>
      <c r="D133" s="360">
        <v>1.1299999999999999</v>
      </c>
      <c r="E133" s="362">
        <v>0.3</v>
      </c>
      <c r="F133" s="362">
        <v>8.3729999999999993</v>
      </c>
      <c r="G133" s="925">
        <v>40.712000000000003</v>
      </c>
      <c r="H133" s="482"/>
      <c r="I133" s="473" t="s">
        <v>9</v>
      </c>
    </row>
    <row r="134" spans="1:9" ht="13.5" customHeight="1">
      <c r="A134" s="485" t="s">
        <v>197</v>
      </c>
      <c r="B134" s="43"/>
      <c r="C134" s="2503">
        <f>C127+C128+C129+C131+C132+75+75+C133</f>
        <v>780</v>
      </c>
      <c r="D134" s="496">
        <f>SUM(D127:D133)</f>
        <v>26.273</v>
      </c>
      <c r="E134" s="487">
        <f>SUM(E127:E133)</f>
        <v>27.602</v>
      </c>
      <c r="F134" s="497">
        <f>SUM(F127:F133)</f>
        <v>116.45</v>
      </c>
      <c r="G134" s="699">
        <f>SUM(G127:G133)</f>
        <v>818.81000000000006</v>
      </c>
      <c r="H134" s="887" t="s">
        <v>316</v>
      </c>
      <c r="I134" s="839" t="s">
        <v>208</v>
      </c>
    </row>
    <row r="135" spans="1:9" ht="15" customHeight="1">
      <c r="A135" s="1007"/>
      <c r="B135" s="1008" t="s">
        <v>11</v>
      </c>
      <c r="C135" s="1838">
        <v>0.35</v>
      </c>
      <c r="D135" s="892">
        <v>26.95</v>
      </c>
      <c r="E135" s="893">
        <v>27.65</v>
      </c>
      <c r="F135" s="894">
        <v>117.25</v>
      </c>
      <c r="G135" s="895">
        <v>822.5</v>
      </c>
      <c r="H135" s="316">
        <f>G135-G134</f>
        <v>3.6899999999999409</v>
      </c>
      <c r="I135" s="834" t="s">
        <v>466</v>
      </c>
    </row>
    <row r="136" spans="1:9" ht="14.25" customHeight="1" thickBot="1">
      <c r="A136" s="246"/>
      <c r="B136" s="1003" t="s">
        <v>475</v>
      </c>
      <c r="C136" s="1582"/>
      <c r="D136" s="2504">
        <f>(D134*100/D334)-35</f>
        <v>-0.87922077922077335</v>
      </c>
      <c r="E136" s="508">
        <f>(E134*100/E334)-35</f>
        <v>-6.07594936708864E-2</v>
      </c>
      <c r="F136" s="508">
        <f>(F134*100/F334)-35</f>
        <v>-0.23880597014925087</v>
      </c>
      <c r="G136" s="2505">
        <f>(G134*100/G334)-35</f>
        <v>-0.15702127659574217</v>
      </c>
      <c r="H136" s="1589"/>
      <c r="I136" s="1005"/>
    </row>
    <row r="137" spans="1:9" ht="13.5" customHeight="1">
      <c r="A137" s="525" t="s">
        <v>194</v>
      </c>
      <c r="B137" s="178" t="s">
        <v>245</v>
      </c>
      <c r="C137" s="95"/>
      <c r="D137" s="5"/>
      <c r="E137" s="490"/>
      <c r="F137" s="490"/>
      <c r="G137" s="490"/>
      <c r="H137" s="492"/>
      <c r="I137" s="492"/>
    </row>
    <row r="138" spans="1:9" ht="17.25" customHeight="1">
      <c r="A138" s="474" t="s">
        <v>195</v>
      </c>
      <c r="B138" s="503" t="s">
        <v>691</v>
      </c>
      <c r="C138" s="472">
        <v>200</v>
      </c>
      <c r="D138" s="1641">
        <v>0.34799999999999998</v>
      </c>
      <c r="E138" s="1839">
        <v>4.8000000000000001E-2</v>
      </c>
      <c r="F138" s="1839">
        <v>7.726</v>
      </c>
      <c r="G138" s="938">
        <v>32.828000000000003</v>
      </c>
      <c r="H138" s="512"/>
      <c r="I138" s="473" t="s">
        <v>692</v>
      </c>
    </row>
    <row r="139" spans="1:9" ht="12.75" customHeight="1">
      <c r="A139" s="475" t="s">
        <v>12</v>
      </c>
      <c r="B139" s="522" t="s">
        <v>898</v>
      </c>
      <c r="C139" s="472" t="s">
        <v>776</v>
      </c>
      <c r="D139" s="411">
        <v>7.1139999999999999</v>
      </c>
      <c r="E139" s="362">
        <v>7.1840000000000002</v>
      </c>
      <c r="F139" s="1921">
        <v>16.992000000000001</v>
      </c>
      <c r="G139" s="938">
        <v>162.08000000000001</v>
      </c>
      <c r="H139" s="512"/>
      <c r="I139" s="1840" t="s">
        <v>897</v>
      </c>
    </row>
    <row r="140" spans="1:9" ht="10.5" customHeight="1">
      <c r="A140" s="92"/>
      <c r="B140" s="70" t="s">
        <v>899</v>
      </c>
      <c r="C140" s="513"/>
      <c r="D140" s="972"/>
      <c r="E140" s="950"/>
      <c r="F140" s="972"/>
      <c r="G140" s="1094"/>
      <c r="H140" s="513"/>
      <c r="I140" s="513"/>
    </row>
    <row r="141" spans="1:9" ht="15.75" customHeight="1" thickBot="1">
      <c r="A141" s="898" t="s">
        <v>198</v>
      </c>
      <c r="B141" s="503" t="s">
        <v>426</v>
      </c>
      <c r="C141" s="472">
        <v>20</v>
      </c>
      <c r="D141" s="360">
        <v>1.1299999999999999</v>
      </c>
      <c r="E141" s="362">
        <v>0.3</v>
      </c>
      <c r="F141" s="362">
        <v>8.3729999999999993</v>
      </c>
      <c r="G141" s="1067">
        <v>40.712000000000003</v>
      </c>
      <c r="H141" s="1611"/>
      <c r="I141" s="1841" t="s">
        <v>9</v>
      </c>
    </row>
    <row r="142" spans="1:9">
      <c r="A142" s="485" t="s">
        <v>256</v>
      </c>
      <c r="B142" s="43"/>
      <c r="C142" s="884">
        <f>C138+C141+98+20</f>
        <v>338</v>
      </c>
      <c r="D142" s="496">
        <f>SUM(D138:D141)</f>
        <v>8.5919999999999987</v>
      </c>
      <c r="E142" s="487">
        <f>SUM(E138:E141)</f>
        <v>7.532</v>
      </c>
      <c r="F142" s="497">
        <f>SUM(F138:F141)</f>
        <v>33.091000000000001</v>
      </c>
      <c r="G142" s="699">
        <f>SUM(G138:G141)</f>
        <v>235.62</v>
      </c>
      <c r="H142" s="887" t="s">
        <v>316</v>
      </c>
      <c r="I142" s="839" t="s">
        <v>208</v>
      </c>
    </row>
    <row r="143" spans="1:9" ht="15" customHeight="1">
      <c r="A143" s="1007"/>
      <c r="B143" s="1008" t="s">
        <v>11</v>
      </c>
      <c r="C143" s="1588">
        <v>0.1</v>
      </c>
      <c r="D143" s="892">
        <v>7.7</v>
      </c>
      <c r="E143" s="893">
        <v>7.9</v>
      </c>
      <c r="F143" s="894">
        <v>33.5</v>
      </c>
      <c r="G143" s="895">
        <v>235</v>
      </c>
      <c r="H143" s="844">
        <f>G143-G142</f>
        <v>-0.62000000000000455</v>
      </c>
      <c r="I143" s="840" t="s">
        <v>466</v>
      </c>
    </row>
    <row r="144" spans="1:9" ht="15" customHeight="1" thickBot="1">
      <c r="A144" s="246"/>
      <c r="B144" s="1003" t="s">
        <v>475</v>
      </c>
      <c r="C144" s="1582"/>
      <c r="D144" s="2504">
        <f>(D142*100/D334)-10</f>
        <v>1.1584415584415559</v>
      </c>
      <c r="E144" s="508">
        <f>(E142*100/E334)-10</f>
        <v>-0.46582278481012551</v>
      </c>
      <c r="F144" s="508">
        <f>(F142*100/F334)-10</f>
        <v>-0.12208955223880658</v>
      </c>
      <c r="G144" s="2505">
        <f>(G142*100/G334)-10</f>
        <v>2.6382978723404449E-2</v>
      </c>
      <c r="H144" s="1589"/>
      <c r="I144" s="1005"/>
    </row>
    <row r="145" spans="1:9" ht="16.5" customHeight="1">
      <c r="A145" s="11"/>
      <c r="B145" s="11"/>
      <c r="C145" s="5"/>
      <c r="D145" s="5"/>
      <c r="E145" s="5"/>
      <c r="F145" s="5"/>
      <c r="G145" s="5"/>
      <c r="H145" s="5"/>
      <c r="I145" s="5"/>
    </row>
    <row r="146" spans="1:9" ht="14.25" customHeight="1" thickBot="1">
      <c r="A146" s="115"/>
      <c r="B146" s="577"/>
      <c r="C146" s="130"/>
      <c r="D146" s="729"/>
      <c r="E146" s="729"/>
      <c r="F146" s="729"/>
      <c r="G146" s="633"/>
      <c r="H146" s="130"/>
      <c r="I146" s="130"/>
    </row>
    <row r="147" spans="1:9" ht="12.75" customHeight="1">
      <c r="A147" s="841"/>
      <c r="B147" s="43" t="s">
        <v>315</v>
      </c>
      <c r="C147" s="44"/>
      <c r="D147" s="157">
        <f>D123+D134</f>
        <v>54.480000000000004</v>
      </c>
      <c r="E147" s="252">
        <f>E123+E134</f>
        <v>45.817</v>
      </c>
      <c r="F147" s="252">
        <f>F123+F134</f>
        <v>188.5684</v>
      </c>
      <c r="G147" s="843">
        <f>G123+G134</f>
        <v>1411.019</v>
      </c>
      <c r="H147" s="842" t="s">
        <v>316</v>
      </c>
      <c r="I147" s="839" t="s">
        <v>208</v>
      </c>
    </row>
    <row r="148" spans="1:9" ht="13.5" customHeight="1">
      <c r="A148" s="443"/>
      <c r="B148" s="897" t="s">
        <v>11</v>
      </c>
      <c r="C148" s="1588">
        <v>0.6</v>
      </c>
      <c r="D148" s="835">
        <v>46.2</v>
      </c>
      <c r="E148" s="836">
        <v>47.4</v>
      </c>
      <c r="F148" s="837">
        <v>201</v>
      </c>
      <c r="G148" s="838">
        <v>1410</v>
      </c>
      <c r="H148" s="844">
        <f>G148-G147</f>
        <v>-1.0190000000000055</v>
      </c>
      <c r="I148" s="834" t="s">
        <v>466</v>
      </c>
    </row>
    <row r="149" spans="1:9" ht="15.75" thickBot="1">
      <c r="A149" s="246"/>
      <c r="B149" s="1003" t="s">
        <v>475</v>
      </c>
      <c r="C149" s="1582"/>
      <c r="D149" s="1583">
        <f>(D147*100/D334)-60</f>
        <v>10.753246753246756</v>
      </c>
      <c r="E149" s="1100">
        <f>(E147*100/E334)-60</f>
        <v>-2.0037974683544348</v>
      </c>
      <c r="F149" s="1100">
        <f>(F147*100/F334)-60</f>
        <v>-3.7109253731343301</v>
      </c>
      <c r="G149" s="1585">
        <f>(G147*100/G334)-60</f>
        <v>4.3361702127654667E-2</v>
      </c>
      <c r="H149" s="1589"/>
      <c r="I149" s="1005"/>
    </row>
    <row r="150" spans="1:9" ht="13.5" customHeight="1"/>
    <row r="151" spans="1:9" ht="16.5" customHeight="1" thickBot="1"/>
    <row r="152" spans="1:9" ht="12.75" customHeight="1">
      <c r="A152" s="841"/>
      <c r="B152" s="43" t="s">
        <v>314</v>
      </c>
      <c r="C152" s="44"/>
      <c r="D152" s="157">
        <f>D134+D142</f>
        <v>34.864999999999995</v>
      </c>
      <c r="E152" s="252">
        <f>E134+E142</f>
        <v>35.134</v>
      </c>
      <c r="F152" s="252">
        <f>F134+F142</f>
        <v>149.541</v>
      </c>
      <c r="G152" s="843">
        <f>G134+G142</f>
        <v>1054.43</v>
      </c>
      <c r="H152" s="842" t="s">
        <v>316</v>
      </c>
      <c r="I152" s="839" t="s">
        <v>208</v>
      </c>
    </row>
    <row r="153" spans="1:9" ht="12" customHeight="1">
      <c r="A153" s="443"/>
      <c r="B153" s="897" t="s">
        <v>11</v>
      </c>
      <c r="C153" s="1588">
        <v>0.45</v>
      </c>
      <c r="D153" s="892">
        <v>34.65</v>
      </c>
      <c r="E153" s="893">
        <v>35.549999999999997</v>
      </c>
      <c r="F153" s="894">
        <v>150.75</v>
      </c>
      <c r="G153" s="895">
        <v>1057.5</v>
      </c>
      <c r="H153" s="1590">
        <f>G153-G152</f>
        <v>3.0699999999999363</v>
      </c>
      <c r="I153" s="834" t="s">
        <v>466</v>
      </c>
    </row>
    <row r="154" spans="1:9" ht="13.5" customHeight="1" thickBot="1">
      <c r="A154" s="246"/>
      <c r="B154" s="1003" t="s">
        <v>475</v>
      </c>
      <c r="C154" s="1582"/>
      <c r="D154" s="2504">
        <f>(D152*100/D334)-45</f>
        <v>0.27922077922077193</v>
      </c>
      <c r="E154" s="508">
        <f>(E152*100/E334)-45</f>
        <v>-0.52658227848100836</v>
      </c>
      <c r="F154" s="508">
        <f>(F152*100/F334)-45</f>
        <v>-0.36089552238805567</v>
      </c>
      <c r="G154" s="2505">
        <f>(G152*100/G334)-45</f>
        <v>-0.13063829787233772</v>
      </c>
      <c r="H154" s="1589"/>
      <c r="I154" s="1005"/>
    </row>
    <row r="155" spans="1:9" ht="15" customHeight="1"/>
    <row r="156" spans="1:9" ht="15.75" thickBot="1"/>
    <row r="157" spans="1:9">
      <c r="A157" s="841"/>
      <c r="B157" s="43" t="s">
        <v>257</v>
      </c>
      <c r="C157" s="44"/>
      <c r="D157" s="157">
        <f>D123+D134+D142</f>
        <v>63.072000000000003</v>
      </c>
      <c r="E157" s="252">
        <f>E123+E134+E142</f>
        <v>53.349000000000004</v>
      </c>
      <c r="F157" s="252">
        <f>F123+F134+F142</f>
        <v>221.65940000000001</v>
      </c>
      <c r="G157" s="739">
        <f>G123+G134+G142</f>
        <v>1646.6390000000001</v>
      </c>
      <c r="H157" s="842" t="s">
        <v>316</v>
      </c>
      <c r="I157" s="839" t="s">
        <v>208</v>
      </c>
    </row>
    <row r="158" spans="1:9">
      <c r="A158" s="443"/>
      <c r="B158" s="897" t="s">
        <v>11</v>
      </c>
      <c r="C158" s="1588">
        <v>0.7</v>
      </c>
      <c r="D158" s="892">
        <v>53.9</v>
      </c>
      <c r="E158" s="893">
        <v>55.3</v>
      </c>
      <c r="F158" s="894">
        <v>234.5</v>
      </c>
      <c r="G158" s="895">
        <v>1645</v>
      </c>
      <c r="H158" s="851">
        <f>G158-G157</f>
        <v>-1.6390000000001237</v>
      </c>
      <c r="I158" s="834" t="s">
        <v>466</v>
      </c>
    </row>
    <row r="159" spans="1:9" ht="15.75" thickBot="1">
      <c r="A159" s="246"/>
      <c r="B159" s="1003" t="s">
        <v>475</v>
      </c>
      <c r="C159" s="1582"/>
      <c r="D159" s="2504">
        <f>(D157*100/D334)-70</f>
        <v>11.911688311688323</v>
      </c>
      <c r="E159" s="508">
        <f>(E157*100/E334)-70</f>
        <v>-2.4696202531645497</v>
      </c>
      <c r="F159" s="508">
        <f>(F157*100/F334)-70</f>
        <v>-3.8330149253731207</v>
      </c>
      <c r="G159" s="2505">
        <f>(G157*100/G334)-70</f>
        <v>6.9744680851073326E-2</v>
      </c>
      <c r="H159" s="1589"/>
      <c r="I159" s="1005"/>
    </row>
    <row r="161" spans="1:9">
      <c r="B161" s="11"/>
      <c r="C161" s="5"/>
      <c r="D161" s="167"/>
      <c r="E161" s="167"/>
      <c r="F161" s="167"/>
      <c r="G161" s="167"/>
      <c r="H161" s="5"/>
    </row>
    <row r="162" spans="1:9">
      <c r="B162" s="11"/>
      <c r="C162" s="5"/>
      <c r="D162" s="5"/>
      <c r="E162" s="5"/>
      <c r="F162" s="5"/>
      <c r="G162" s="5"/>
      <c r="H162" s="5"/>
    </row>
    <row r="163" spans="1:9">
      <c r="B163" s="2214"/>
      <c r="C163" s="5"/>
      <c r="D163" s="52"/>
      <c r="E163" s="52"/>
      <c r="F163" s="52"/>
      <c r="G163" s="52"/>
      <c r="H163" s="5"/>
    </row>
    <row r="164" spans="1:9" ht="14.25" customHeight="1">
      <c r="C164" s="12" t="s">
        <v>213</v>
      </c>
    </row>
    <row r="165" spans="1:9" s="69" customFormat="1" ht="12.75" customHeight="1">
      <c r="A165" s="908" t="s">
        <v>472</v>
      </c>
      <c r="E165" s="324"/>
      <c r="F165" s="324"/>
      <c r="G165" s="324"/>
    </row>
    <row r="166" spans="1:9" ht="15.75" customHeight="1">
      <c r="B166" s="25" t="s">
        <v>209</v>
      </c>
      <c r="D166"/>
      <c r="E166"/>
      <c r="F166" s="25"/>
      <c r="G166" s="25"/>
      <c r="H166" s="26"/>
      <c r="I166" s="26"/>
    </row>
    <row r="167" spans="1:9" ht="18.75" customHeight="1">
      <c r="A167" s="28" t="s">
        <v>210</v>
      </c>
      <c r="B167" s="26"/>
      <c r="C167"/>
      <c r="D167" s="28" t="s">
        <v>0</v>
      </c>
      <c r="E167"/>
      <c r="F167" s="2" t="s">
        <v>473</v>
      </c>
      <c r="G167" s="26"/>
      <c r="H167" s="26"/>
      <c r="I167" s="33"/>
    </row>
    <row r="168" spans="1:9" ht="17.25" customHeight="1" thickBot="1">
      <c r="C168" s="32" t="s">
        <v>1</v>
      </c>
    </row>
    <row r="169" spans="1:9" ht="15" customHeight="1" thickBot="1">
      <c r="A169" s="445" t="s">
        <v>180</v>
      </c>
      <c r="B169" s="95"/>
      <c r="C169" s="446" t="s">
        <v>181</v>
      </c>
      <c r="D169" s="373" t="s">
        <v>182</v>
      </c>
      <c r="E169" s="373"/>
      <c r="F169" s="373"/>
      <c r="G169" s="447" t="s">
        <v>183</v>
      </c>
      <c r="H169" s="448" t="s">
        <v>184</v>
      </c>
      <c r="I169" s="449" t="s">
        <v>185</v>
      </c>
    </row>
    <row r="170" spans="1:9" ht="12" customHeight="1">
      <c r="A170" s="450" t="s">
        <v>186</v>
      </c>
      <c r="B170" s="451" t="s">
        <v>187</v>
      </c>
      <c r="C170" s="452" t="s">
        <v>188</v>
      </c>
      <c r="D170" s="453" t="s">
        <v>189</v>
      </c>
      <c r="E170" s="453" t="s">
        <v>56</v>
      </c>
      <c r="F170" s="453" t="s">
        <v>57</v>
      </c>
      <c r="G170" s="454" t="s">
        <v>190</v>
      </c>
      <c r="H170" s="455" t="s">
        <v>191</v>
      </c>
      <c r="I170" s="456" t="s">
        <v>360</v>
      </c>
    </row>
    <row r="171" spans="1:9" ht="15.75" customHeight="1" thickBot="1">
      <c r="A171" s="457"/>
      <c r="B171" s="500"/>
      <c r="C171" s="458"/>
      <c r="D171" s="459" t="s">
        <v>6</v>
      </c>
      <c r="E171" s="459" t="s">
        <v>7</v>
      </c>
      <c r="F171" s="459" t="s">
        <v>8</v>
      </c>
      <c r="G171" s="460" t="s">
        <v>192</v>
      </c>
      <c r="H171" s="461" t="s">
        <v>193</v>
      </c>
      <c r="I171" s="462" t="s">
        <v>359</v>
      </c>
    </row>
    <row r="172" spans="1:9" ht="15.75" customHeight="1">
      <c r="A172" s="91"/>
      <c r="B172" s="696" t="s">
        <v>158</v>
      </c>
      <c r="C172" s="1640"/>
      <c r="D172" s="465"/>
      <c r="E172" s="466"/>
      <c r="F172" s="466"/>
      <c r="G172" s="707"/>
      <c r="H172" s="510"/>
      <c r="I172" s="469"/>
    </row>
    <row r="173" spans="1:9">
      <c r="A173" s="1636" t="s">
        <v>194</v>
      </c>
      <c r="B173" s="818" t="s">
        <v>369</v>
      </c>
      <c r="C173" s="271">
        <v>60</v>
      </c>
      <c r="D173" s="360">
        <v>1.7</v>
      </c>
      <c r="E173" s="362">
        <v>0.1</v>
      </c>
      <c r="F173" s="362">
        <v>3.5</v>
      </c>
      <c r="G173" s="938">
        <v>22.1</v>
      </c>
      <c r="H173" s="512"/>
      <c r="I173" s="473" t="s">
        <v>383</v>
      </c>
    </row>
    <row r="174" spans="1:9">
      <c r="A174" s="1637" t="s">
        <v>195</v>
      </c>
      <c r="B174" s="762" t="s">
        <v>561</v>
      </c>
      <c r="C174" s="271" t="s">
        <v>268</v>
      </c>
      <c r="D174" s="2035">
        <v>11.161</v>
      </c>
      <c r="E174" s="361">
        <v>13.4183</v>
      </c>
      <c r="F174" s="361">
        <v>5.3765999999999998</v>
      </c>
      <c r="G174" s="2337">
        <v>186.9151</v>
      </c>
      <c r="H174" s="501"/>
      <c r="I174" s="473" t="s">
        <v>493</v>
      </c>
    </row>
    <row r="175" spans="1:9" ht="14.25" customHeight="1">
      <c r="A175" s="68"/>
      <c r="B175" s="519" t="s">
        <v>1020</v>
      </c>
      <c r="C175" s="271">
        <v>155</v>
      </c>
      <c r="D175" s="411">
        <v>3.169</v>
      </c>
      <c r="E175" s="362">
        <v>4.96</v>
      </c>
      <c r="F175" s="745">
        <v>21.097999999999999</v>
      </c>
      <c r="G175" s="2468">
        <v>141.82499999999999</v>
      </c>
      <c r="H175" s="512"/>
      <c r="I175" s="473" t="s">
        <v>1021</v>
      </c>
    </row>
    <row r="176" spans="1:9" ht="14.25" customHeight="1">
      <c r="A176" s="1639" t="s">
        <v>199</v>
      </c>
      <c r="B176" s="476" t="s">
        <v>327</v>
      </c>
      <c r="C176" s="269">
        <v>200</v>
      </c>
      <c r="D176" s="352">
        <v>1</v>
      </c>
      <c r="E176" s="350">
        <v>0</v>
      </c>
      <c r="F176" s="350">
        <v>25.4</v>
      </c>
      <c r="G176" s="2337">
        <v>105.6</v>
      </c>
      <c r="H176" s="502"/>
      <c r="I176" s="478" t="s">
        <v>559</v>
      </c>
    </row>
    <row r="177" spans="1:9">
      <c r="A177" s="68"/>
      <c r="B177" s="476" t="s">
        <v>10</v>
      </c>
      <c r="C177" s="481">
        <v>35</v>
      </c>
      <c r="D177" s="1904">
        <v>1.3480000000000001</v>
      </c>
      <c r="E177" s="359">
        <v>0.48099999999999998</v>
      </c>
      <c r="F177" s="350">
        <v>18.97</v>
      </c>
      <c r="G177" s="925">
        <v>85.600999999999999</v>
      </c>
      <c r="H177" s="482"/>
      <c r="I177" s="478" t="s">
        <v>9</v>
      </c>
    </row>
    <row r="178" spans="1:9" ht="15.75" thickBot="1">
      <c r="A178" s="1677"/>
      <c r="B178" s="483" t="s">
        <v>426</v>
      </c>
      <c r="C178" s="494">
        <v>20</v>
      </c>
      <c r="D178" s="360">
        <v>1.1299999999999999</v>
      </c>
      <c r="E178" s="362">
        <v>0.3</v>
      </c>
      <c r="F178" s="362">
        <v>8.3729999999999993</v>
      </c>
      <c r="G178" s="925">
        <v>40.712000000000003</v>
      </c>
      <c r="H178" s="482"/>
      <c r="I178" s="484" t="s">
        <v>9</v>
      </c>
    </row>
    <row r="179" spans="1:9">
      <c r="A179" s="485" t="s">
        <v>211</v>
      </c>
      <c r="C179" s="171">
        <f>C173+C176+C177+C178+90+20+155</f>
        <v>580</v>
      </c>
      <c r="D179" s="486">
        <f>SUM(D173:D178)</f>
        <v>19.507999999999996</v>
      </c>
      <c r="E179" s="487">
        <f>SUM(E173:E178)</f>
        <v>19.259300000000003</v>
      </c>
      <c r="F179" s="488">
        <f>SUM(F173:F178)</f>
        <v>82.717600000000004</v>
      </c>
      <c r="G179" s="699">
        <f>SUM(G173:G178)</f>
        <v>582.75310000000002</v>
      </c>
      <c r="H179" s="887" t="s">
        <v>316</v>
      </c>
      <c r="I179" s="839" t="s">
        <v>208</v>
      </c>
    </row>
    <row r="180" spans="1:9">
      <c r="A180" s="1007"/>
      <c r="B180" s="1008" t="s">
        <v>11</v>
      </c>
      <c r="C180" s="1588">
        <v>0.25</v>
      </c>
      <c r="D180" s="892">
        <v>19.25</v>
      </c>
      <c r="E180" s="893">
        <v>19.75</v>
      </c>
      <c r="F180" s="894">
        <v>83.75</v>
      </c>
      <c r="G180" s="895">
        <v>587.5</v>
      </c>
      <c r="H180" s="851">
        <f>G180-G179</f>
        <v>4.7468999999999824</v>
      </c>
      <c r="I180" s="834" t="s">
        <v>466</v>
      </c>
    </row>
    <row r="181" spans="1:9" ht="18" customHeight="1" thickBot="1">
      <c r="A181" s="246"/>
      <c r="B181" s="1003" t="s">
        <v>475</v>
      </c>
      <c r="C181" s="1582"/>
      <c r="D181" s="1583">
        <f>(D179*100/D334)-25</f>
        <v>0.33506493506492774</v>
      </c>
      <c r="E181" s="1100">
        <f>(E179*100/E334)-25</f>
        <v>-0.62113924050632718</v>
      </c>
      <c r="F181" s="1100">
        <f>(F179*100/F334)-25</f>
        <v>-0.30817910447760966</v>
      </c>
      <c r="G181" s="1585">
        <f>(G179*100/G334)-25</f>
        <v>-0.20199574468085046</v>
      </c>
      <c r="H181" s="1589"/>
      <c r="I181" s="1005"/>
    </row>
    <row r="182" spans="1:9" ht="16.5" customHeight="1">
      <c r="A182" s="95"/>
      <c r="B182" s="463" t="s">
        <v>123</v>
      </c>
      <c r="C182" s="95"/>
      <c r="D182" s="5"/>
      <c r="E182" s="490"/>
      <c r="F182" s="490"/>
      <c r="G182" s="490"/>
      <c r="H182" s="492"/>
      <c r="I182" s="492"/>
    </row>
    <row r="183" spans="1:9">
      <c r="A183" s="471" t="s">
        <v>194</v>
      </c>
      <c r="B183" s="1744" t="s">
        <v>375</v>
      </c>
      <c r="C183" s="481">
        <v>60</v>
      </c>
      <c r="D183" s="232">
        <v>0.9</v>
      </c>
      <c r="E183" s="350">
        <v>2.16</v>
      </c>
      <c r="F183" s="350">
        <v>5.0999999999999996</v>
      </c>
      <c r="G183" s="935">
        <v>43.2</v>
      </c>
      <c r="H183" s="477"/>
      <c r="I183" s="566" t="s">
        <v>602</v>
      </c>
    </row>
    <row r="184" spans="1:9">
      <c r="A184" s="474" t="s">
        <v>195</v>
      </c>
      <c r="B184" s="435" t="s">
        <v>596</v>
      </c>
      <c r="C184" s="481">
        <v>200</v>
      </c>
      <c r="D184" s="232">
        <v>1.04</v>
      </c>
      <c r="E184" s="350">
        <v>3.5</v>
      </c>
      <c r="F184" s="350">
        <v>4.8</v>
      </c>
      <c r="G184" s="935">
        <v>54.8</v>
      </c>
      <c r="H184" s="700"/>
      <c r="I184" s="566" t="s">
        <v>782</v>
      </c>
    </row>
    <row r="185" spans="1:9" ht="15.75">
      <c r="A185" s="475" t="s">
        <v>12</v>
      </c>
      <c r="B185" s="435" t="s">
        <v>791</v>
      </c>
      <c r="C185" s="472" t="s">
        <v>262</v>
      </c>
      <c r="D185" s="411">
        <v>14.592000000000001</v>
      </c>
      <c r="E185" s="362">
        <v>14.439</v>
      </c>
      <c r="F185" s="411">
        <v>3.0379999999999998</v>
      </c>
      <c r="G185" s="925">
        <v>201.28800000000001</v>
      </c>
      <c r="H185" s="477"/>
      <c r="I185" s="473" t="s">
        <v>792</v>
      </c>
    </row>
    <row r="186" spans="1:9">
      <c r="A186" s="479" t="s">
        <v>199</v>
      </c>
      <c r="B186" s="2469" t="s">
        <v>784</v>
      </c>
      <c r="C186" s="514">
        <v>150</v>
      </c>
      <c r="D186" s="411">
        <v>2.2999999999999998</v>
      </c>
      <c r="E186" s="362">
        <v>5.1630000000000003</v>
      </c>
      <c r="F186" s="411">
        <v>33.539000000000001</v>
      </c>
      <c r="G186" s="935">
        <v>166.185</v>
      </c>
      <c r="H186" s="501"/>
      <c r="I186" s="473" t="s">
        <v>783</v>
      </c>
    </row>
    <row r="187" spans="1:9">
      <c r="A187" s="92"/>
      <c r="B187" s="1591" t="s">
        <v>250</v>
      </c>
      <c r="C187" s="481">
        <v>200</v>
      </c>
      <c r="D187" s="1833">
        <v>5.2039999999999997</v>
      </c>
      <c r="E187" s="359">
        <v>4.7480000000000002</v>
      </c>
      <c r="F187" s="359">
        <v>17.876999999999999</v>
      </c>
      <c r="G187" s="925">
        <v>135.25</v>
      </c>
      <c r="H187" s="493"/>
      <c r="I187" s="470" t="s">
        <v>591</v>
      </c>
    </row>
    <row r="188" spans="1:9">
      <c r="A188" s="92"/>
      <c r="B188" s="480" t="s">
        <v>10</v>
      </c>
      <c r="C188" s="481">
        <v>50</v>
      </c>
      <c r="D188" s="1904">
        <v>1.925</v>
      </c>
      <c r="E188" s="359">
        <v>0.68799999999999994</v>
      </c>
      <c r="F188" s="350">
        <v>27.1</v>
      </c>
      <c r="G188" s="925">
        <v>122.292</v>
      </c>
      <c r="H188" s="482"/>
      <c r="I188" s="478" t="s">
        <v>9</v>
      </c>
    </row>
    <row r="189" spans="1:9">
      <c r="A189" s="92"/>
      <c r="B189" s="480" t="s">
        <v>426</v>
      </c>
      <c r="C189" s="472">
        <v>30</v>
      </c>
      <c r="D189" s="2031">
        <v>1.6950000000000001</v>
      </c>
      <c r="E189" s="362">
        <v>0.45</v>
      </c>
      <c r="F189" s="362">
        <v>12.56</v>
      </c>
      <c r="G189" s="925">
        <v>61.07</v>
      </c>
      <c r="H189" s="482"/>
      <c r="I189" s="473" t="s">
        <v>9</v>
      </c>
    </row>
    <row r="190" spans="1:9" ht="15.75" thickBot="1">
      <c r="A190" s="900"/>
      <c r="B190" s="435" t="s">
        <v>322</v>
      </c>
      <c r="C190" s="494">
        <v>100</v>
      </c>
      <c r="D190" s="360">
        <v>0.34</v>
      </c>
      <c r="E190" s="361">
        <v>0.34</v>
      </c>
      <c r="F190" s="362">
        <v>8.4</v>
      </c>
      <c r="G190" s="1844">
        <v>40.29</v>
      </c>
      <c r="H190" s="888"/>
      <c r="I190" s="566" t="s">
        <v>785</v>
      </c>
    </row>
    <row r="191" spans="1:9">
      <c r="A191" s="485" t="s">
        <v>197</v>
      </c>
      <c r="B191" s="43"/>
      <c r="C191" s="1128">
        <f>C183+C184+C186+C187+C188+C189+C190+50+50</f>
        <v>890</v>
      </c>
      <c r="D191" s="496">
        <f>SUM(D183:D190)</f>
        <v>27.996000000000002</v>
      </c>
      <c r="E191" s="487">
        <f>SUM(E183:E190)</f>
        <v>31.488</v>
      </c>
      <c r="F191" s="497">
        <f>SUM(F183:F190)</f>
        <v>112.41400000000002</v>
      </c>
      <c r="G191" s="699">
        <f>SUM(G183:G190)</f>
        <v>824.375</v>
      </c>
      <c r="H191" s="887" t="s">
        <v>316</v>
      </c>
      <c r="I191" s="839" t="s">
        <v>208</v>
      </c>
    </row>
    <row r="192" spans="1:9">
      <c r="A192" s="1007"/>
      <c r="B192" s="1008" t="s">
        <v>11</v>
      </c>
      <c r="C192" s="1588">
        <v>0.35</v>
      </c>
      <c r="D192" s="892">
        <v>26.95</v>
      </c>
      <c r="E192" s="893">
        <v>27.65</v>
      </c>
      <c r="F192" s="894">
        <v>117.25</v>
      </c>
      <c r="G192" s="895">
        <v>822.5</v>
      </c>
      <c r="H192" s="1590">
        <f>G192-G191</f>
        <v>-1.875</v>
      </c>
      <c r="I192" s="834" t="s">
        <v>466</v>
      </c>
    </row>
    <row r="193" spans="1:9" ht="15.75" thickBot="1">
      <c r="A193" s="246"/>
      <c r="B193" s="1003" t="s">
        <v>475</v>
      </c>
      <c r="C193" s="1582"/>
      <c r="D193" s="2504">
        <f>(D191*100/D334)-35</f>
        <v>1.3584415584415623</v>
      </c>
      <c r="E193" s="508">
        <f>(E191*100/E334)-35</f>
        <v>4.8582278481012651</v>
      </c>
      <c r="F193" s="508">
        <f>(F191*100/F334)-35</f>
        <v>-1.4435820895522369</v>
      </c>
      <c r="G193" s="2505">
        <f>(G191*100/G334)-35</f>
        <v>7.978723404255561E-2</v>
      </c>
      <c r="H193" s="1589"/>
      <c r="I193" s="1005"/>
    </row>
    <row r="194" spans="1:9">
      <c r="A194" s="471" t="s">
        <v>194</v>
      </c>
      <c r="B194" s="178" t="s">
        <v>245</v>
      </c>
      <c r="C194" s="95"/>
      <c r="D194" s="63"/>
      <c r="E194" s="490"/>
      <c r="F194" s="490"/>
      <c r="G194" s="490"/>
      <c r="H194" s="492"/>
      <c r="I194" s="513"/>
    </row>
    <row r="195" spans="1:9">
      <c r="A195" s="474" t="s">
        <v>195</v>
      </c>
      <c r="B195" s="762" t="s">
        <v>917</v>
      </c>
      <c r="C195" s="481">
        <v>200</v>
      </c>
      <c r="D195" s="232">
        <v>5.8</v>
      </c>
      <c r="E195" s="350">
        <v>5</v>
      </c>
      <c r="F195" s="350">
        <v>8</v>
      </c>
      <c r="G195" s="1848">
        <v>101</v>
      </c>
      <c r="H195" s="477"/>
      <c r="I195" s="566" t="s">
        <v>705</v>
      </c>
    </row>
    <row r="196" spans="1:9" ht="15.75">
      <c r="A196" s="475" t="s">
        <v>12</v>
      </c>
      <c r="B196" s="1845" t="s">
        <v>787</v>
      </c>
      <c r="C196" s="472" t="s">
        <v>789</v>
      </c>
      <c r="D196" s="1835">
        <v>2.0169999999999999</v>
      </c>
      <c r="E196" s="361">
        <v>2.327</v>
      </c>
      <c r="F196" s="1835">
        <v>16.773</v>
      </c>
      <c r="G196" s="938">
        <v>91.853999999999999</v>
      </c>
      <c r="H196" s="512"/>
      <c r="I196" s="473" t="s">
        <v>786</v>
      </c>
    </row>
    <row r="197" spans="1:9" ht="18" customHeight="1">
      <c r="A197" s="479"/>
      <c r="B197" s="1846" t="s">
        <v>788</v>
      </c>
      <c r="C197" s="1643"/>
      <c r="D197" s="319"/>
      <c r="E197" s="950"/>
      <c r="F197" s="319"/>
      <c r="G197" s="1094"/>
      <c r="H197" s="1643"/>
      <c r="I197" s="944" t="s">
        <v>758</v>
      </c>
    </row>
    <row r="198" spans="1:9" ht="14.25" customHeight="1" thickBot="1">
      <c r="A198" s="479" t="s">
        <v>199</v>
      </c>
      <c r="B198" s="1845" t="s">
        <v>731</v>
      </c>
      <c r="C198" s="494">
        <v>20</v>
      </c>
      <c r="D198" s="232">
        <v>0.77</v>
      </c>
      <c r="E198" s="350">
        <v>0.38</v>
      </c>
      <c r="F198" s="350">
        <v>10.28</v>
      </c>
      <c r="G198" s="925">
        <v>45.22</v>
      </c>
      <c r="H198" s="1611"/>
      <c r="I198" s="478" t="s">
        <v>9</v>
      </c>
    </row>
    <row r="199" spans="1:9" ht="14.25" customHeight="1">
      <c r="A199" s="485" t="s">
        <v>256</v>
      </c>
      <c r="B199" s="43"/>
      <c r="C199" s="1128">
        <f>C195+C198+100+25</f>
        <v>345</v>
      </c>
      <c r="D199" s="496">
        <f>SUM(D195:D198)</f>
        <v>8.5869999999999997</v>
      </c>
      <c r="E199" s="487">
        <f>SUM(E195:E198)</f>
        <v>7.7069999999999999</v>
      </c>
      <c r="F199" s="497">
        <f>SUM(F195:F198)</f>
        <v>35.052999999999997</v>
      </c>
      <c r="G199" s="699">
        <f>SUM(G195:G198)</f>
        <v>238.07399999999998</v>
      </c>
      <c r="H199" s="887" t="s">
        <v>316</v>
      </c>
      <c r="I199" s="839" t="s">
        <v>208</v>
      </c>
    </row>
    <row r="200" spans="1:9" ht="14.25" customHeight="1">
      <c r="A200" s="1007"/>
      <c r="B200" s="1008" t="s">
        <v>11</v>
      </c>
      <c r="C200" s="1588">
        <v>0.1</v>
      </c>
      <c r="D200" s="892">
        <v>7.7</v>
      </c>
      <c r="E200" s="893">
        <v>7.9</v>
      </c>
      <c r="F200" s="894">
        <v>33.5</v>
      </c>
      <c r="G200" s="895">
        <v>235</v>
      </c>
      <c r="H200" s="852">
        <f>G200-G199</f>
        <v>-3.0739999999999839</v>
      </c>
      <c r="I200" s="834" t="s">
        <v>466</v>
      </c>
    </row>
    <row r="201" spans="1:9" ht="15" customHeight="1" thickBot="1">
      <c r="A201" s="246"/>
      <c r="B201" s="1003" t="s">
        <v>475</v>
      </c>
      <c r="C201" s="1582"/>
      <c r="D201" s="2504">
        <f>(D199*100/D334)-10</f>
        <v>1.1519480519480503</v>
      </c>
      <c r="E201" s="508">
        <f>(E199*100/E334)-10</f>
        <v>-0.24430379746835484</v>
      </c>
      <c r="F201" s="508">
        <f>(F199*100/F334)-10</f>
        <v>0.46358208955223823</v>
      </c>
      <c r="G201" s="2505">
        <f>(G199*100/G334)-10</f>
        <v>0.13080851063829613</v>
      </c>
      <c r="H201" s="1589"/>
      <c r="I201" s="1005"/>
    </row>
    <row r="203" spans="1:9" ht="17.25" customHeight="1"/>
    <row r="204" spans="1:9" ht="16.5" thickBot="1">
      <c r="A204" s="115"/>
      <c r="B204" s="577"/>
      <c r="C204" s="130"/>
      <c r="D204" s="729"/>
      <c r="E204" s="729"/>
      <c r="F204" s="729"/>
      <c r="G204" s="633"/>
      <c r="H204" s="130"/>
      <c r="I204" s="130"/>
    </row>
    <row r="205" spans="1:9" ht="11.25" customHeight="1">
      <c r="A205" s="841"/>
      <c r="B205" s="43" t="s">
        <v>315</v>
      </c>
      <c r="C205" s="44"/>
      <c r="D205" s="157">
        <f>D179+D191</f>
        <v>47.503999999999998</v>
      </c>
      <c r="E205" s="252">
        <f>E179+E191</f>
        <v>50.747300000000003</v>
      </c>
      <c r="F205" s="252">
        <f>F179+F191</f>
        <v>195.13160000000002</v>
      </c>
      <c r="G205" s="843">
        <f>G179+G191</f>
        <v>1407.1280999999999</v>
      </c>
      <c r="H205" s="887" t="s">
        <v>316</v>
      </c>
      <c r="I205" s="839" t="s">
        <v>208</v>
      </c>
    </row>
    <row r="206" spans="1:9">
      <c r="A206" s="443"/>
      <c r="B206" s="897" t="s">
        <v>11</v>
      </c>
      <c r="C206" s="1588">
        <v>0.6</v>
      </c>
      <c r="D206" s="835">
        <v>46.2</v>
      </c>
      <c r="E206" s="836">
        <v>47.4</v>
      </c>
      <c r="F206" s="837">
        <v>201</v>
      </c>
      <c r="G206" s="838">
        <v>1410</v>
      </c>
      <c r="H206" s="844">
        <f>G206-G205</f>
        <v>2.871900000000096</v>
      </c>
      <c r="I206" s="834" t="s">
        <v>466</v>
      </c>
    </row>
    <row r="207" spans="1:9" ht="15.75" thickBot="1">
      <c r="A207" s="246"/>
      <c r="B207" s="1003" t="s">
        <v>475</v>
      </c>
      <c r="C207" s="1582"/>
      <c r="D207" s="2504">
        <f>(D205*100/D334)-60</f>
        <v>1.6935064935064901</v>
      </c>
      <c r="E207" s="508">
        <f>(E205*100/E334)-60</f>
        <v>4.2370886075949414</v>
      </c>
      <c r="F207" s="508">
        <f>(F205*100/F334)-60</f>
        <v>-1.7517611940298394</v>
      </c>
      <c r="G207" s="2505">
        <f>(G205*100/G334)-60</f>
        <v>-0.12220851063830196</v>
      </c>
      <c r="H207" s="1589"/>
      <c r="I207" s="1005"/>
    </row>
    <row r="208" spans="1:9" ht="15.75" customHeight="1"/>
    <row r="209" spans="1:9" ht="14.25" customHeight="1" thickBot="1"/>
    <row r="210" spans="1:9">
      <c r="A210" s="841"/>
      <c r="B210" s="43" t="s">
        <v>314</v>
      </c>
      <c r="C210" s="44"/>
      <c r="D210" s="157">
        <f>D191+D199</f>
        <v>36.582999999999998</v>
      </c>
      <c r="E210" s="252">
        <f>E191+E199</f>
        <v>39.195</v>
      </c>
      <c r="F210" s="252">
        <f>F191+F199</f>
        <v>147.46700000000001</v>
      </c>
      <c r="G210" s="843">
        <f>G191+G199</f>
        <v>1062.4490000000001</v>
      </c>
      <c r="H210" s="887" t="s">
        <v>316</v>
      </c>
      <c r="I210" s="839" t="s">
        <v>208</v>
      </c>
    </row>
    <row r="211" spans="1:9" ht="12.75" customHeight="1">
      <c r="A211" s="443"/>
      <c r="B211" s="897" t="s">
        <v>11</v>
      </c>
      <c r="C211" s="1588">
        <v>0.45</v>
      </c>
      <c r="D211" s="892">
        <v>34.65</v>
      </c>
      <c r="E211" s="893">
        <v>35.549999999999997</v>
      </c>
      <c r="F211" s="894">
        <v>150.75</v>
      </c>
      <c r="G211" s="895">
        <v>1057.5</v>
      </c>
      <c r="H211" s="1590">
        <f>G211-G210</f>
        <v>-4.9490000000000691</v>
      </c>
      <c r="I211" s="834" t="s">
        <v>466</v>
      </c>
    </row>
    <row r="212" spans="1:9" ht="15.75" customHeight="1" thickBot="1">
      <c r="A212" s="246"/>
      <c r="B212" s="1003" t="s">
        <v>475</v>
      </c>
      <c r="C212" s="1582"/>
      <c r="D212" s="2504">
        <f>(D210*100/D334)-45</f>
        <v>2.5103896103896091</v>
      </c>
      <c r="E212" s="508">
        <f>(E210*100/E334)-45</f>
        <v>4.6139240506329102</v>
      </c>
      <c r="F212" s="508">
        <f>(F210*100/F334)-45</f>
        <v>-0.97999999999999687</v>
      </c>
      <c r="G212" s="2505">
        <f>(G210*100/G334)-45</f>
        <v>0.21059574468085174</v>
      </c>
      <c r="H212" s="1589"/>
      <c r="I212" s="1005"/>
    </row>
    <row r="213" spans="1:9" ht="12.75" customHeight="1"/>
    <row r="214" spans="1:9" ht="15.75" customHeight="1" thickBot="1"/>
    <row r="215" spans="1:9" ht="14.25" customHeight="1">
      <c r="A215" s="841"/>
      <c r="B215" s="43" t="s">
        <v>257</v>
      </c>
      <c r="C215" s="44"/>
      <c r="D215" s="164">
        <f>D179+D191+D199</f>
        <v>56.090999999999994</v>
      </c>
      <c r="E215" s="101">
        <f>E179+E191+E199</f>
        <v>58.454300000000003</v>
      </c>
      <c r="F215" s="101">
        <f>F179+F191+F199</f>
        <v>230.18460000000002</v>
      </c>
      <c r="G215" s="740">
        <f>G179+G191+G199</f>
        <v>1645.2021</v>
      </c>
      <c r="H215" s="887" t="s">
        <v>316</v>
      </c>
      <c r="I215" s="839" t="s">
        <v>208</v>
      </c>
    </row>
    <row r="216" spans="1:9" ht="12.75" customHeight="1">
      <c r="A216" s="443"/>
      <c r="B216" s="897" t="s">
        <v>11</v>
      </c>
      <c r="C216" s="1588">
        <v>0.7</v>
      </c>
      <c r="D216" s="892">
        <v>53.9</v>
      </c>
      <c r="E216" s="893">
        <v>55.3</v>
      </c>
      <c r="F216" s="894">
        <v>234.5</v>
      </c>
      <c r="G216" s="895">
        <v>1645</v>
      </c>
      <c r="H216" s="851">
        <f>G216-G215</f>
        <v>-0.20209999999997308</v>
      </c>
      <c r="I216" s="834" t="s">
        <v>466</v>
      </c>
    </row>
    <row r="217" spans="1:9" ht="16.5" customHeight="1" thickBot="1">
      <c r="A217" s="246"/>
      <c r="B217" s="1003" t="s">
        <v>475</v>
      </c>
      <c r="C217" s="1582"/>
      <c r="D217" s="2504">
        <f>(D215*100/D334)-70</f>
        <v>2.8454545454545439</v>
      </c>
      <c r="E217" s="508">
        <f>(E215*100/E334)-70</f>
        <v>3.9927848101265795</v>
      </c>
      <c r="F217" s="508">
        <f>(F215*100/F334)-70</f>
        <v>-1.2881791044776065</v>
      </c>
      <c r="G217" s="2505">
        <f>(G215*100/G334)-70</f>
        <v>8.6000000000012733E-3</v>
      </c>
      <c r="H217" s="1589"/>
      <c r="I217" s="1005"/>
    </row>
    <row r="218" spans="1:9" ht="15.75" customHeight="1"/>
    <row r="219" spans="1:9" ht="14.25" customHeight="1">
      <c r="C219" s="12" t="s">
        <v>213</v>
      </c>
    </row>
    <row r="220" spans="1:9" s="69" customFormat="1" ht="15.6" customHeight="1">
      <c r="A220" s="908" t="s">
        <v>472</v>
      </c>
      <c r="E220" s="324"/>
      <c r="F220" s="324"/>
      <c r="G220" s="324"/>
    </row>
    <row r="221" spans="1:9">
      <c r="B221" s="25" t="s">
        <v>209</v>
      </c>
      <c r="D221"/>
      <c r="E221"/>
      <c r="F221" s="25"/>
      <c r="G221" s="25"/>
      <c r="H221" s="26"/>
      <c r="I221" s="26"/>
    </row>
    <row r="222" spans="1:9" ht="18" customHeight="1">
      <c r="A222" s="28" t="s">
        <v>210</v>
      </c>
      <c r="B222" s="26"/>
      <c r="C222"/>
      <c r="D222" s="28" t="s">
        <v>0</v>
      </c>
      <c r="E222"/>
      <c r="F222" s="2" t="s">
        <v>473</v>
      </c>
      <c r="G222" s="26"/>
      <c r="H222" s="26"/>
      <c r="I222" s="33"/>
    </row>
    <row r="223" spans="1:9" ht="21.75" thickBot="1">
      <c r="C223" s="32" t="s">
        <v>1</v>
      </c>
    </row>
    <row r="224" spans="1:9" ht="15.75" thickBot="1">
      <c r="A224" s="445" t="s">
        <v>180</v>
      </c>
      <c r="B224" s="95"/>
      <c r="C224" s="446" t="s">
        <v>181</v>
      </c>
      <c r="D224" s="373" t="s">
        <v>182</v>
      </c>
      <c r="E224" s="373"/>
      <c r="F224" s="373"/>
      <c r="G224" s="447" t="s">
        <v>183</v>
      </c>
      <c r="H224" s="448" t="s">
        <v>184</v>
      </c>
      <c r="I224" s="449" t="s">
        <v>185</v>
      </c>
    </row>
    <row r="225" spans="1:9" ht="12.75" customHeight="1">
      <c r="A225" s="450" t="s">
        <v>186</v>
      </c>
      <c r="B225" s="451" t="s">
        <v>187</v>
      </c>
      <c r="C225" s="452" t="s">
        <v>188</v>
      </c>
      <c r="D225" s="453" t="s">
        <v>189</v>
      </c>
      <c r="E225" s="453" t="s">
        <v>56</v>
      </c>
      <c r="F225" s="453" t="s">
        <v>57</v>
      </c>
      <c r="G225" s="454" t="s">
        <v>190</v>
      </c>
      <c r="H225" s="455" t="s">
        <v>191</v>
      </c>
      <c r="I225" s="456" t="s">
        <v>360</v>
      </c>
    </row>
    <row r="226" spans="1:9" ht="15.75" customHeight="1" thickBot="1">
      <c r="A226" s="457"/>
      <c r="B226" s="500"/>
      <c r="C226" s="458"/>
      <c r="D226" s="459" t="s">
        <v>6</v>
      </c>
      <c r="E226" s="459" t="s">
        <v>7</v>
      </c>
      <c r="F226" s="459" t="s">
        <v>8</v>
      </c>
      <c r="G226" s="460" t="s">
        <v>192</v>
      </c>
      <c r="H226" s="461" t="s">
        <v>193</v>
      </c>
      <c r="I226" s="462" t="s">
        <v>359</v>
      </c>
    </row>
    <row r="227" spans="1:9">
      <c r="A227" s="95"/>
      <c r="B227" s="179" t="s">
        <v>158</v>
      </c>
      <c r="C227" s="464"/>
      <c r="D227" s="465"/>
      <c r="E227" s="466"/>
      <c r="F227" s="466"/>
      <c r="G227" s="697"/>
      <c r="H227" s="510"/>
      <c r="I227" s="469"/>
    </row>
    <row r="228" spans="1:9">
      <c r="A228" s="471" t="s">
        <v>194</v>
      </c>
      <c r="B228" s="522" t="s">
        <v>918</v>
      </c>
      <c r="C228" s="514">
        <v>60</v>
      </c>
      <c r="D228" s="1645">
        <v>1.0249999999999999</v>
      </c>
      <c r="E228" s="1042">
        <v>3.0030000000000001</v>
      </c>
      <c r="F228" s="1042">
        <v>5.0750000000000002</v>
      </c>
      <c r="G228" s="938">
        <v>51.42</v>
      </c>
      <c r="H228" s="512"/>
      <c r="I228" s="761" t="s">
        <v>517</v>
      </c>
    </row>
    <row r="229" spans="1:9">
      <c r="A229" s="479"/>
      <c r="B229" s="2470" t="s">
        <v>919</v>
      </c>
      <c r="C229" s="92"/>
      <c r="D229" s="1129"/>
      <c r="E229" s="942"/>
      <c r="F229" s="942"/>
      <c r="G229" s="1562"/>
      <c r="H229" s="513"/>
      <c r="I229" s="513"/>
    </row>
    <row r="230" spans="1:9">
      <c r="A230" s="474" t="s">
        <v>195</v>
      </c>
      <c r="B230" s="503" t="s">
        <v>520</v>
      </c>
      <c r="C230" s="481">
        <v>200</v>
      </c>
      <c r="D230" s="2034">
        <v>10.08</v>
      </c>
      <c r="E230" s="1083">
        <v>17.869</v>
      </c>
      <c r="F230" s="1083">
        <v>30.094000000000001</v>
      </c>
      <c r="G230" s="2337">
        <v>321.517</v>
      </c>
      <c r="H230" s="501"/>
      <c r="I230" s="478" t="s">
        <v>521</v>
      </c>
    </row>
    <row r="231" spans="1:9" ht="15.75">
      <c r="A231" s="475" t="s">
        <v>12</v>
      </c>
      <c r="B231" s="503" t="s">
        <v>536</v>
      </c>
      <c r="C231" s="481">
        <v>200</v>
      </c>
      <c r="D231" s="352">
        <v>0.3</v>
      </c>
      <c r="E231" s="350">
        <v>0.01</v>
      </c>
      <c r="F231" s="359">
        <v>17.5</v>
      </c>
      <c r="G231" s="1067">
        <v>72</v>
      </c>
      <c r="H231" s="477"/>
      <c r="I231" s="470" t="s">
        <v>488</v>
      </c>
    </row>
    <row r="232" spans="1:9" ht="15.75">
      <c r="A232" s="475"/>
      <c r="B232" s="503" t="s">
        <v>10</v>
      </c>
      <c r="C232" s="481">
        <v>40</v>
      </c>
      <c r="D232" s="232">
        <v>1.54</v>
      </c>
      <c r="E232" s="350">
        <v>0.55000000000000004</v>
      </c>
      <c r="F232" s="350">
        <v>21.68</v>
      </c>
      <c r="G232" s="925">
        <v>97.83</v>
      </c>
      <c r="H232" s="482"/>
      <c r="I232" s="478" t="s">
        <v>9</v>
      </c>
    </row>
    <row r="233" spans="1:9" ht="14.25" customHeight="1" thickBot="1">
      <c r="A233" s="898" t="s">
        <v>200</v>
      </c>
      <c r="B233" s="506" t="s">
        <v>426</v>
      </c>
      <c r="C233" s="494">
        <v>20</v>
      </c>
      <c r="D233" s="360">
        <v>1.1299999999999999</v>
      </c>
      <c r="E233" s="362">
        <v>0.3</v>
      </c>
      <c r="F233" s="362">
        <v>8.3729999999999993</v>
      </c>
      <c r="G233" s="925">
        <v>40.712000000000003</v>
      </c>
      <c r="H233" s="482"/>
      <c r="I233" s="484" t="s">
        <v>9</v>
      </c>
    </row>
    <row r="234" spans="1:9">
      <c r="A234" s="485" t="s">
        <v>211</v>
      </c>
      <c r="C234" s="183">
        <f>SUM(C228:C233)</f>
        <v>520</v>
      </c>
      <c r="D234" s="486">
        <f>SUM(D228:D233)</f>
        <v>14.074999999999999</v>
      </c>
      <c r="E234" s="487">
        <f>SUM(E228:E233)</f>
        <v>21.732000000000003</v>
      </c>
      <c r="F234" s="488">
        <f>SUM(F228:F233)</f>
        <v>82.722000000000008</v>
      </c>
      <c r="G234" s="699">
        <f>SUM(G228:G233)</f>
        <v>583.47900000000004</v>
      </c>
      <c r="H234" s="887" t="s">
        <v>316</v>
      </c>
      <c r="I234" s="839" t="s">
        <v>208</v>
      </c>
    </row>
    <row r="235" spans="1:9">
      <c r="A235" s="1007"/>
      <c r="B235" s="1008" t="s">
        <v>11</v>
      </c>
      <c r="C235" s="1588">
        <v>0.25</v>
      </c>
      <c r="D235" s="892">
        <v>19.25</v>
      </c>
      <c r="E235" s="893">
        <v>19.75</v>
      </c>
      <c r="F235" s="894">
        <v>83.75</v>
      </c>
      <c r="G235" s="895">
        <v>587.5</v>
      </c>
      <c r="H235" s="851">
        <f>G235-G234</f>
        <v>4.0209999999999582</v>
      </c>
      <c r="I235" s="834" t="s">
        <v>466</v>
      </c>
    </row>
    <row r="236" spans="1:9" ht="15.75" thickBot="1">
      <c r="A236" s="443"/>
      <c r="B236" s="1003" t="s">
        <v>475</v>
      </c>
      <c r="C236" s="1582"/>
      <c r="D236" s="2504">
        <f>(D234*100/D334)-25</f>
        <v>-6.720779220779221</v>
      </c>
      <c r="E236" s="508">
        <f>(E234*100/E334)-25</f>
        <v>2.5088607594936754</v>
      </c>
      <c r="F236" s="508">
        <f>(F234*100/F334)-25</f>
        <v>-0.30686567164178769</v>
      </c>
      <c r="G236" s="2505">
        <f>(G234*100/G334)-25</f>
        <v>-0.17110638297872427</v>
      </c>
      <c r="H236" s="1589"/>
      <c r="I236" s="1005"/>
    </row>
    <row r="237" spans="1:9">
      <c r="A237" s="95"/>
      <c r="B237" s="179" t="s">
        <v>123</v>
      </c>
      <c r="C237" s="95"/>
      <c r="D237" s="5"/>
      <c r="E237" s="490"/>
      <c r="F237" s="490"/>
      <c r="G237" s="490"/>
      <c r="H237" s="492"/>
      <c r="I237" s="492"/>
    </row>
    <row r="238" spans="1:9">
      <c r="A238" s="471" t="s">
        <v>194</v>
      </c>
      <c r="B238" s="519" t="s">
        <v>370</v>
      </c>
      <c r="C238" s="271">
        <v>60</v>
      </c>
      <c r="D238" s="232">
        <v>0.84</v>
      </c>
      <c r="E238" s="350">
        <v>2.2799999999999998</v>
      </c>
      <c r="F238" s="350">
        <v>3.9</v>
      </c>
      <c r="G238" s="925">
        <v>39.6</v>
      </c>
      <c r="H238" s="482"/>
      <c r="I238" s="1840" t="s">
        <v>686</v>
      </c>
    </row>
    <row r="239" spans="1:9">
      <c r="A239" s="474" t="s">
        <v>195</v>
      </c>
      <c r="B239" s="389" t="s">
        <v>793</v>
      </c>
      <c r="C239" s="481">
        <v>200</v>
      </c>
      <c r="D239" s="352">
        <v>2.62</v>
      </c>
      <c r="E239" s="350">
        <v>2.79</v>
      </c>
      <c r="F239" s="350">
        <v>13.65</v>
      </c>
      <c r="G239" s="686">
        <v>90.43</v>
      </c>
      <c r="H239" s="700"/>
      <c r="I239" s="470" t="s">
        <v>891</v>
      </c>
    </row>
    <row r="240" spans="1:9" ht="15.75">
      <c r="A240" s="475" t="s">
        <v>12</v>
      </c>
      <c r="B240" s="1112" t="s">
        <v>612</v>
      </c>
      <c r="C240" s="481">
        <v>90</v>
      </c>
      <c r="D240" s="232">
        <v>15.14</v>
      </c>
      <c r="E240" s="350">
        <v>13.195</v>
      </c>
      <c r="F240" s="363">
        <v>11.68</v>
      </c>
      <c r="G240" s="2337">
        <v>226.035</v>
      </c>
      <c r="H240" s="501"/>
      <c r="I240" s="470" t="s">
        <v>615</v>
      </c>
    </row>
    <row r="241" spans="1:9" ht="15.75">
      <c r="A241" s="475"/>
      <c r="B241" s="1849" t="s">
        <v>673</v>
      </c>
      <c r="C241" s="481">
        <v>150</v>
      </c>
      <c r="D241" s="232">
        <v>3.27</v>
      </c>
      <c r="E241" s="350">
        <v>5.78</v>
      </c>
      <c r="F241" s="363">
        <v>23</v>
      </c>
      <c r="G241" s="2471">
        <v>148.62</v>
      </c>
      <c r="H241" s="501"/>
      <c r="I241" s="470" t="s">
        <v>794</v>
      </c>
    </row>
    <row r="242" spans="1:9" ht="15.75">
      <c r="A242" s="475"/>
      <c r="B242" s="503" t="s">
        <v>122</v>
      </c>
      <c r="C242" s="481">
        <v>200</v>
      </c>
      <c r="D242" s="360">
        <v>1</v>
      </c>
      <c r="E242" s="362">
        <v>0.2</v>
      </c>
      <c r="F242" s="362">
        <v>20.2</v>
      </c>
      <c r="G242" s="1711">
        <v>86</v>
      </c>
      <c r="H242" s="502"/>
      <c r="I242" s="478" t="s">
        <v>503</v>
      </c>
    </row>
    <row r="243" spans="1:9">
      <c r="A243" s="479" t="s">
        <v>200</v>
      </c>
      <c r="B243" s="503" t="s">
        <v>10</v>
      </c>
      <c r="C243" s="481">
        <v>50</v>
      </c>
      <c r="D243" s="1904">
        <v>1.925</v>
      </c>
      <c r="E243" s="359">
        <v>0.68799999999999994</v>
      </c>
      <c r="F243" s="350">
        <v>27.1</v>
      </c>
      <c r="G243" s="925">
        <v>122.292</v>
      </c>
      <c r="H243" s="482"/>
      <c r="I243" s="478" t="s">
        <v>9</v>
      </c>
    </row>
    <row r="244" spans="1:9">
      <c r="A244" s="92"/>
      <c r="B244" s="503" t="s">
        <v>426</v>
      </c>
      <c r="C244" s="472">
        <v>30</v>
      </c>
      <c r="D244" s="2031">
        <v>1.6950000000000001</v>
      </c>
      <c r="E244" s="362">
        <v>0.45</v>
      </c>
      <c r="F244" s="362">
        <v>12.56</v>
      </c>
      <c r="G244" s="925">
        <v>61.07</v>
      </c>
      <c r="H244" s="482"/>
      <c r="I244" s="473" t="s">
        <v>9</v>
      </c>
    </row>
    <row r="245" spans="1:9" ht="15.75" thickBot="1">
      <c r="A245" s="900"/>
      <c r="B245" s="553" t="s">
        <v>610</v>
      </c>
      <c r="C245" s="494">
        <v>120</v>
      </c>
      <c r="D245" s="507">
        <v>0.48</v>
      </c>
      <c r="E245" s="508">
        <v>0.48</v>
      </c>
      <c r="F245" s="509">
        <v>11.76</v>
      </c>
      <c r="G245" s="925">
        <v>53.28</v>
      </c>
      <c r="H245" s="551"/>
      <c r="I245" s="470" t="s">
        <v>619</v>
      </c>
    </row>
    <row r="246" spans="1:9">
      <c r="A246" s="485" t="s">
        <v>197</v>
      </c>
      <c r="B246" s="733"/>
      <c r="C246" s="1128">
        <f>SUM(C238:C245)</f>
        <v>900</v>
      </c>
      <c r="D246" s="496">
        <f>SUM(D238:D245)</f>
        <v>26.970000000000002</v>
      </c>
      <c r="E246" s="487">
        <f>SUM(E238:E245)</f>
        <v>25.863</v>
      </c>
      <c r="F246" s="854">
        <f>SUM(F238:F245)</f>
        <v>123.85000000000001</v>
      </c>
      <c r="G246" s="699">
        <f>SUM(G238:G245)</f>
        <v>827.327</v>
      </c>
      <c r="H246" s="887" t="s">
        <v>316</v>
      </c>
      <c r="I246" s="839" t="s">
        <v>208</v>
      </c>
    </row>
    <row r="247" spans="1:9" ht="18.75" customHeight="1">
      <c r="A247" s="1007"/>
      <c r="B247" s="1008" t="s">
        <v>11</v>
      </c>
      <c r="C247" s="1588">
        <v>0.35</v>
      </c>
      <c r="D247" s="892">
        <v>26.95</v>
      </c>
      <c r="E247" s="893">
        <v>27.65</v>
      </c>
      <c r="F247" s="894">
        <v>117.25</v>
      </c>
      <c r="G247" s="895">
        <v>822.5</v>
      </c>
      <c r="H247" s="1590">
        <f>G247-G246</f>
        <v>-4.8269999999999982</v>
      </c>
      <c r="I247" s="834" t="s">
        <v>466</v>
      </c>
    </row>
    <row r="248" spans="1:9" ht="15.75" thickBot="1">
      <c r="A248" s="443"/>
      <c r="B248" s="1003" t="s">
        <v>475</v>
      </c>
      <c r="C248" s="1582"/>
      <c r="D248" s="2504">
        <f>(D246*100/D334)-35</f>
        <v>2.5974025974029757E-2</v>
      </c>
      <c r="E248" s="508">
        <f>(E246*100/E334)-35</f>
        <v>-2.2620253164556914</v>
      </c>
      <c r="F248" s="508">
        <f>(F246*100/F334)-35</f>
        <v>1.9701492537313428</v>
      </c>
      <c r="G248" s="2505">
        <f>(G246*100/G334)-35</f>
        <v>0.20540425531914508</v>
      </c>
      <c r="H248" s="1589"/>
      <c r="I248" s="1005"/>
    </row>
    <row r="249" spans="1:9" ht="13.5" customHeight="1">
      <c r="A249" s="525" t="s">
        <v>194</v>
      </c>
      <c r="B249" s="178" t="s">
        <v>245</v>
      </c>
      <c r="C249" s="95"/>
      <c r="D249" s="63"/>
      <c r="E249" s="490"/>
      <c r="F249" s="490"/>
      <c r="G249" s="491"/>
      <c r="H249" s="513"/>
      <c r="I249" s="513"/>
    </row>
    <row r="250" spans="1:9">
      <c r="A250" s="474" t="s">
        <v>195</v>
      </c>
      <c r="B250" s="259" t="s">
        <v>702</v>
      </c>
      <c r="C250" s="481">
        <v>200</v>
      </c>
      <c r="D250" s="352">
        <v>0.4</v>
      </c>
      <c r="E250" s="350">
        <v>0</v>
      </c>
      <c r="F250" s="350">
        <v>6.75</v>
      </c>
      <c r="G250" s="935">
        <v>28.6</v>
      </c>
      <c r="H250" s="493"/>
      <c r="I250" s="478" t="s">
        <v>524</v>
      </c>
    </row>
    <row r="251" spans="1:9" ht="15.75">
      <c r="A251" s="475" t="s">
        <v>12</v>
      </c>
      <c r="B251" s="1674" t="s">
        <v>734</v>
      </c>
      <c r="C251" s="472">
        <v>90</v>
      </c>
      <c r="D251" s="662">
        <v>0.63</v>
      </c>
      <c r="E251" s="362">
        <v>2.9609999999999999</v>
      </c>
      <c r="F251" s="1835">
        <v>7.65</v>
      </c>
      <c r="G251" s="2337">
        <v>102.77</v>
      </c>
      <c r="H251" s="512"/>
      <c r="I251" s="708" t="s">
        <v>795</v>
      </c>
    </row>
    <row r="252" spans="1:9">
      <c r="A252" s="479" t="s">
        <v>200</v>
      </c>
      <c r="B252" s="1646" t="s">
        <v>526</v>
      </c>
      <c r="C252" s="481">
        <v>15</v>
      </c>
      <c r="D252" s="1904">
        <v>0.85499999999999998</v>
      </c>
      <c r="E252" s="359">
        <v>2.4670000000000001</v>
      </c>
      <c r="F252" s="359">
        <v>8.16</v>
      </c>
      <c r="G252" s="2337">
        <v>58.262999999999998</v>
      </c>
      <c r="H252" s="234"/>
      <c r="I252" s="478" t="s">
        <v>9</v>
      </c>
    </row>
    <row r="253" spans="1:9" ht="15.75" thickBot="1">
      <c r="A253" s="900"/>
      <c r="B253" s="902" t="s">
        <v>426</v>
      </c>
      <c r="C253" s="472">
        <v>20</v>
      </c>
      <c r="D253" s="360">
        <v>1.1299999999999999</v>
      </c>
      <c r="E253" s="362">
        <v>0.3</v>
      </c>
      <c r="F253" s="362">
        <v>8.3729999999999993</v>
      </c>
      <c r="G253" s="925">
        <v>40.712000000000003</v>
      </c>
      <c r="H253" s="482"/>
      <c r="I253" s="484" t="s">
        <v>9</v>
      </c>
    </row>
    <row r="254" spans="1:9">
      <c r="A254" s="485" t="s">
        <v>256</v>
      </c>
      <c r="B254" s="1617"/>
      <c r="C254" s="2503">
        <f>SUM(C250:C253)</f>
        <v>325</v>
      </c>
      <c r="D254" s="157">
        <f>SUM(D250:D253)</f>
        <v>3.0149999999999997</v>
      </c>
      <c r="E254" s="948">
        <f>SUM(E250:E253)</f>
        <v>5.7279999999999998</v>
      </c>
      <c r="F254" s="921">
        <f>SUM(F250:F253)</f>
        <v>30.933</v>
      </c>
      <c r="G254" s="1852">
        <f>SUM(G250:G253)</f>
        <v>230.34500000000003</v>
      </c>
      <c r="H254" s="2506" t="s">
        <v>316</v>
      </c>
      <c r="I254" s="1853" t="s">
        <v>208</v>
      </c>
    </row>
    <row r="255" spans="1:9">
      <c r="A255" s="1007"/>
      <c r="B255" s="1008" t="s">
        <v>11</v>
      </c>
      <c r="C255" s="1588">
        <v>0.1</v>
      </c>
      <c r="D255" s="892">
        <v>7.7</v>
      </c>
      <c r="E255" s="893">
        <v>7.9</v>
      </c>
      <c r="F255" s="894">
        <v>33.5</v>
      </c>
      <c r="G255" s="895">
        <v>235</v>
      </c>
      <c r="H255" s="844">
        <f>G255-G254</f>
        <v>4.6549999999999727</v>
      </c>
      <c r="I255" s="840" t="s">
        <v>466</v>
      </c>
    </row>
    <row r="256" spans="1:9" ht="15.75" thickBot="1">
      <c r="A256" s="246"/>
      <c r="B256" s="1003" t="s">
        <v>475</v>
      </c>
      <c r="C256" s="1582"/>
      <c r="D256" s="2504">
        <f>(D254*100/D334)-10</f>
        <v>-6.0844155844155852</v>
      </c>
      <c r="E256" s="508">
        <f>(E254*100/E334)-10</f>
        <v>-2.7493670886075954</v>
      </c>
      <c r="F256" s="508">
        <f>(F254*100/F334)-10</f>
        <v>-0.76626865671641653</v>
      </c>
      <c r="G256" s="2505">
        <f>(G254*100/G334)-10</f>
        <v>-0.19808510638297783</v>
      </c>
      <c r="H256" s="1589"/>
      <c r="I256" s="1005"/>
    </row>
    <row r="258" spans="1:9" ht="16.5" thickBot="1">
      <c r="A258" s="115"/>
      <c r="B258" s="577"/>
      <c r="C258" s="130"/>
      <c r="D258" s="729"/>
      <c r="E258" s="729"/>
      <c r="F258" s="729"/>
      <c r="G258" s="633"/>
      <c r="H258" s="130"/>
      <c r="I258" s="130"/>
    </row>
    <row r="259" spans="1:9">
      <c r="A259" s="841"/>
      <c r="B259" s="43" t="s">
        <v>315</v>
      </c>
      <c r="C259" s="44"/>
      <c r="D259" s="157">
        <f>D234+D246</f>
        <v>41.045000000000002</v>
      </c>
      <c r="E259" s="252">
        <f>E234+E246</f>
        <v>47.594999999999999</v>
      </c>
      <c r="F259" s="252">
        <f>F234+F246</f>
        <v>206.572</v>
      </c>
      <c r="G259" s="843">
        <f>G234+G246</f>
        <v>1410.806</v>
      </c>
      <c r="H259" s="842" t="s">
        <v>316</v>
      </c>
      <c r="I259" s="839" t="s">
        <v>208</v>
      </c>
    </row>
    <row r="260" spans="1:9">
      <c r="A260" s="443"/>
      <c r="B260" s="897" t="s">
        <v>11</v>
      </c>
      <c r="C260" s="1588">
        <v>0.6</v>
      </c>
      <c r="D260" s="835">
        <v>46.2</v>
      </c>
      <c r="E260" s="836">
        <v>47.4</v>
      </c>
      <c r="F260" s="837">
        <v>201</v>
      </c>
      <c r="G260" s="838">
        <v>1410</v>
      </c>
      <c r="H260" s="844">
        <f>G260-G259</f>
        <v>-0.80600000000004002</v>
      </c>
      <c r="I260" s="834" t="s">
        <v>466</v>
      </c>
    </row>
    <row r="261" spans="1:9" ht="15.75" thickBot="1">
      <c r="A261" s="246"/>
      <c r="B261" s="1003" t="s">
        <v>475</v>
      </c>
      <c r="C261" s="1582"/>
      <c r="D261" s="2504">
        <f>(D259*100/D334)-60</f>
        <v>-6.6948051948051983</v>
      </c>
      <c r="E261" s="508">
        <f>(E259*100/E334)-60</f>
        <v>0.24683544303797333</v>
      </c>
      <c r="F261" s="508">
        <f>(F259*100/F334)-60</f>
        <v>1.6632835820895551</v>
      </c>
      <c r="G261" s="2505">
        <f>(G259*100/G334)-60</f>
        <v>3.4297872340431468E-2</v>
      </c>
      <c r="H261" s="1589"/>
      <c r="I261" s="1005"/>
    </row>
    <row r="263" spans="1:9" ht="15.75" thickBot="1"/>
    <row r="264" spans="1:9">
      <c r="A264" s="841"/>
      <c r="B264" s="43" t="s">
        <v>314</v>
      </c>
      <c r="C264" s="44"/>
      <c r="D264" s="157">
        <f>D246+D254</f>
        <v>29.985000000000003</v>
      </c>
      <c r="E264" s="252">
        <f>E246+E254</f>
        <v>31.591000000000001</v>
      </c>
      <c r="F264" s="252">
        <f>F246+F254</f>
        <v>154.78300000000002</v>
      </c>
      <c r="G264" s="843">
        <f>G246+G254</f>
        <v>1057.672</v>
      </c>
      <c r="H264" s="842" t="s">
        <v>316</v>
      </c>
      <c r="I264" s="839" t="s">
        <v>208</v>
      </c>
    </row>
    <row r="265" spans="1:9">
      <c r="A265" s="443"/>
      <c r="B265" s="897" t="s">
        <v>11</v>
      </c>
      <c r="C265" s="1588">
        <v>0.45</v>
      </c>
      <c r="D265" s="892">
        <v>34.65</v>
      </c>
      <c r="E265" s="893">
        <v>35.549999999999997</v>
      </c>
      <c r="F265" s="894">
        <v>150.75</v>
      </c>
      <c r="G265" s="895">
        <v>1057.5</v>
      </c>
      <c r="H265" s="1590">
        <f>G265-G264</f>
        <v>-0.17200000000002547</v>
      </c>
      <c r="I265" s="834" t="s">
        <v>466</v>
      </c>
    </row>
    <row r="266" spans="1:9" ht="15.75" thickBot="1">
      <c r="A266" s="246"/>
      <c r="B266" s="1003" t="s">
        <v>475</v>
      </c>
      <c r="C266" s="1582"/>
      <c r="D266" s="2504">
        <f>(D264*100/D334)-45</f>
        <v>-6.058441558441551</v>
      </c>
      <c r="E266" s="508">
        <f>(E264*100/E334)-45</f>
        <v>-5.0113924050632903</v>
      </c>
      <c r="F266" s="508">
        <f>(F264*100/F334)-45</f>
        <v>1.2038805970149298</v>
      </c>
      <c r="G266" s="2505">
        <f>(G264*100/G334)-45</f>
        <v>7.3191489361690287E-3</v>
      </c>
      <c r="H266" s="1589"/>
      <c r="I266" s="1005"/>
    </row>
    <row r="268" spans="1:9" ht="15.75" thickBot="1"/>
    <row r="269" spans="1:9">
      <c r="A269" s="841"/>
      <c r="B269" s="43" t="s">
        <v>257</v>
      </c>
      <c r="C269" s="44"/>
      <c r="D269" s="164">
        <f>D234+D246+D254</f>
        <v>44.06</v>
      </c>
      <c r="E269" s="101">
        <f>E234+E246+E254</f>
        <v>53.323</v>
      </c>
      <c r="F269" s="101">
        <f>F234+F246+F254</f>
        <v>237.505</v>
      </c>
      <c r="G269" s="253">
        <f>G234+G246+G254</f>
        <v>1641.1510000000001</v>
      </c>
      <c r="H269" s="842" t="s">
        <v>316</v>
      </c>
      <c r="I269" s="839" t="s">
        <v>208</v>
      </c>
    </row>
    <row r="270" spans="1:9">
      <c r="A270" s="1007"/>
      <c r="B270" s="1008" t="s">
        <v>11</v>
      </c>
      <c r="C270" s="1588">
        <v>0.7</v>
      </c>
      <c r="D270" s="892">
        <v>53.9</v>
      </c>
      <c r="E270" s="893">
        <v>55.3</v>
      </c>
      <c r="F270" s="894">
        <v>234.5</v>
      </c>
      <c r="G270" s="895">
        <v>1645</v>
      </c>
      <c r="H270" s="851">
        <f>G270-G269</f>
        <v>3.8489999999999327</v>
      </c>
      <c r="I270" s="834" t="s">
        <v>466</v>
      </c>
    </row>
    <row r="271" spans="1:9" ht="15.75" thickBot="1">
      <c r="A271" s="246"/>
      <c r="B271" s="1003" t="s">
        <v>475</v>
      </c>
      <c r="C271" s="1582"/>
      <c r="D271" s="2504">
        <f>(D269*100/D334)-70</f>
        <v>-12.779220779220779</v>
      </c>
      <c r="E271" s="508">
        <f>(E269*100/E334)-70</f>
        <v>-2.5025316455696185</v>
      </c>
      <c r="F271" s="508">
        <f>(F269*100/F334)-70</f>
        <v>0.89701492537312788</v>
      </c>
      <c r="G271" s="2505">
        <f>(G269*100/G334)-70</f>
        <v>-0.16378723404254458</v>
      </c>
      <c r="H271" s="1589"/>
      <c r="I271" s="1005"/>
    </row>
    <row r="272" spans="1:9">
      <c r="B272" s="1"/>
      <c r="C272"/>
      <c r="D272"/>
      <c r="E272"/>
      <c r="H272"/>
      <c r="I272"/>
    </row>
    <row r="273" spans="1:9">
      <c r="C273" s="12" t="s">
        <v>213</v>
      </c>
    </row>
    <row r="274" spans="1:9" s="69" customFormat="1" ht="11.25">
      <c r="A274" s="908" t="s">
        <v>472</v>
      </c>
      <c r="E274" s="324"/>
      <c r="F274" s="324"/>
      <c r="G274" s="324"/>
    </row>
    <row r="275" spans="1:9">
      <c r="B275" s="25" t="s">
        <v>209</v>
      </c>
      <c r="D275"/>
      <c r="E275"/>
      <c r="F275" s="25"/>
      <c r="G275" s="25"/>
      <c r="H275" s="26"/>
      <c r="I275" s="26"/>
    </row>
    <row r="276" spans="1:9" ht="15.75">
      <c r="A276" s="28" t="s">
        <v>210</v>
      </c>
      <c r="B276" s="26"/>
      <c r="C276"/>
      <c r="D276" s="28" t="s">
        <v>0</v>
      </c>
      <c r="E276"/>
      <c r="F276" s="2" t="s">
        <v>473</v>
      </c>
      <c r="G276" s="26"/>
      <c r="H276" s="26"/>
      <c r="I276" s="33"/>
    </row>
    <row r="277" spans="1:9" ht="21.75" thickBot="1">
      <c r="C277" s="32" t="s">
        <v>1</v>
      </c>
    </row>
    <row r="278" spans="1:9" ht="13.5" customHeight="1" thickBot="1">
      <c r="A278" s="1632" t="s">
        <v>180</v>
      </c>
      <c r="B278" s="95"/>
      <c r="C278" s="446" t="s">
        <v>181</v>
      </c>
      <c r="D278" s="373" t="s">
        <v>182</v>
      </c>
      <c r="E278" s="373"/>
      <c r="F278" s="373"/>
      <c r="G278" s="447" t="s">
        <v>183</v>
      </c>
      <c r="H278" s="448" t="s">
        <v>184</v>
      </c>
      <c r="I278" s="449" t="s">
        <v>185</v>
      </c>
    </row>
    <row r="279" spans="1:9" ht="14.25" customHeight="1">
      <c r="A279" s="454" t="s">
        <v>186</v>
      </c>
      <c r="B279" s="451" t="s">
        <v>187</v>
      </c>
      <c r="C279" s="452" t="s">
        <v>188</v>
      </c>
      <c r="D279" s="453" t="s">
        <v>189</v>
      </c>
      <c r="E279" s="453" t="s">
        <v>56</v>
      </c>
      <c r="F279" s="453" t="s">
        <v>57</v>
      </c>
      <c r="G279" s="454" t="s">
        <v>190</v>
      </c>
      <c r="H279" s="455" t="s">
        <v>191</v>
      </c>
      <c r="I279" s="456" t="s">
        <v>360</v>
      </c>
    </row>
    <row r="280" spans="1:9" ht="15.75" customHeight="1" thickBot="1">
      <c r="A280" s="1633"/>
      <c r="B280" s="500"/>
      <c r="C280" s="458"/>
      <c r="D280" s="459" t="s">
        <v>6</v>
      </c>
      <c r="E280" s="459" t="s">
        <v>7</v>
      </c>
      <c r="F280" s="459" t="s">
        <v>8</v>
      </c>
      <c r="G280" s="460" t="s">
        <v>192</v>
      </c>
      <c r="H280" s="461" t="s">
        <v>193</v>
      </c>
      <c r="I280" s="462" t="s">
        <v>359</v>
      </c>
    </row>
    <row r="281" spans="1:9" ht="13.5" customHeight="1">
      <c r="A281" s="525" t="s">
        <v>194</v>
      </c>
      <c r="B281" s="463" t="s">
        <v>158</v>
      </c>
      <c r="C281" s="464"/>
      <c r="D281" s="465"/>
      <c r="E281" s="466"/>
      <c r="F281" s="466"/>
      <c r="G281" s="697"/>
      <c r="H281" s="510"/>
      <c r="I281" s="469"/>
    </row>
    <row r="282" spans="1:9">
      <c r="A282" s="474" t="s">
        <v>195</v>
      </c>
      <c r="B282" s="268" t="s">
        <v>771</v>
      </c>
      <c r="C282" s="472">
        <v>60</v>
      </c>
      <c r="D282" s="1641">
        <v>0.48</v>
      </c>
      <c r="E282" s="411">
        <v>0.06</v>
      </c>
      <c r="F282" s="362">
        <v>1.02</v>
      </c>
      <c r="G282" s="1663">
        <v>6.6</v>
      </c>
      <c r="H282" s="512"/>
      <c r="I282" s="761" t="s">
        <v>767</v>
      </c>
    </row>
    <row r="283" spans="1:9" ht="15.75">
      <c r="A283" s="475" t="s">
        <v>12</v>
      </c>
      <c r="B283" s="389" t="s">
        <v>509</v>
      </c>
      <c r="C283" s="472">
        <v>90</v>
      </c>
      <c r="D283" s="936">
        <v>9.4450000000000003</v>
      </c>
      <c r="E283" s="1042">
        <v>10.061</v>
      </c>
      <c r="F283" s="1645">
        <v>6.1829999999999998</v>
      </c>
      <c r="G283" s="1844">
        <v>145.0419</v>
      </c>
      <c r="H283" s="523"/>
      <c r="I283" s="473" t="s">
        <v>796</v>
      </c>
    </row>
    <row r="284" spans="1:9">
      <c r="A284" s="479" t="s">
        <v>201</v>
      </c>
      <c r="B284" s="1527" t="s">
        <v>797</v>
      </c>
      <c r="C284" s="472">
        <v>180</v>
      </c>
      <c r="D284" s="2285">
        <v>6.5780000000000003</v>
      </c>
      <c r="E284" s="361">
        <v>12.006</v>
      </c>
      <c r="F284" s="1835">
        <v>26.658000000000001</v>
      </c>
      <c r="G284" s="2337">
        <v>216.006</v>
      </c>
      <c r="H284" s="512"/>
      <c r="I284" s="473" t="s">
        <v>510</v>
      </c>
    </row>
    <row r="285" spans="1:9" ht="17.25" customHeight="1">
      <c r="A285" s="479"/>
      <c r="B285" s="1875" t="s">
        <v>883</v>
      </c>
      <c r="C285" s="271">
        <v>200</v>
      </c>
      <c r="D285" s="232">
        <v>0.72699999999999998</v>
      </c>
      <c r="E285" s="359">
        <v>0.114</v>
      </c>
      <c r="F285" s="359">
        <v>32.674999999999997</v>
      </c>
      <c r="G285" s="2472">
        <v>134.63399999999999</v>
      </c>
      <c r="H285" s="482"/>
      <c r="I285" s="470" t="s">
        <v>885</v>
      </c>
    </row>
    <row r="286" spans="1:9" ht="16.5" customHeight="1">
      <c r="A286" s="479"/>
      <c r="B286" s="476" t="s">
        <v>10</v>
      </c>
      <c r="C286" s="481">
        <v>20</v>
      </c>
      <c r="D286" s="232">
        <v>0.77</v>
      </c>
      <c r="E286" s="350">
        <v>0.27500000000000002</v>
      </c>
      <c r="F286" s="350">
        <v>10.84</v>
      </c>
      <c r="G286" s="925">
        <v>48.914999999999999</v>
      </c>
      <c r="H286" s="482"/>
      <c r="I286" s="478" t="s">
        <v>9</v>
      </c>
    </row>
    <row r="287" spans="1:9" ht="17.25" customHeight="1" thickBot="1">
      <c r="A287" s="900"/>
      <c r="B287" s="483" t="s">
        <v>426</v>
      </c>
      <c r="C287" s="494">
        <v>20</v>
      </c>
      <c r="D287" s="360">
        <v>1.1299999999999999</v>
      </c>
      <c r="E287" s="362">
        <v>0.3</v>
      </c>
      <c r="F287" s="362">
        <v>8.3729999999999993</v>
      </c>
      <c r="G287" s="925">
        <v>40.712000000000003</v>
      </c>
      <c r="H287" s="482"/>
      <c r="I287" s="484" t="s">
        <v>9</v>
      </c>
    </row>
    <row r="288" spans="1:9" ht="15.75" customHeight="1">
      <c r="A288" s="485" t="s">
        <v>211</v>
      </c>
      <c r="C288" s="1854">
        <f>SUM(C282:C287)</f>
        <v>570</v>
      </c>
      <c r="D288" s="486">
        <f>SUM(D282:D287)</f>
        <v>19.13</v>
      </c>
      <c r="E288" s="487">
        <f>SUM(E282:E287)</f>
        <v>22.816000000000003</v>
      </c>
      <c r="F288" s="488">
        <f>SUM(F282:F287)</f>
        <v>85.749000000000009</v>
      </c>
      <c r="G288" s="2251">
        <f>SUM(G282:G287)</f>
        <v>591.9088999999999</v>
      </c>
      <c r="H288" s="887" t="s">
        <v>316</v>
      </c>
      <c r="I288" s="839" t="s">
        <v>208</v>
      </c>
    </row>
    <row r="289" spans="1:9" ht="15" customHeight="1">
      <c r="A289" s="1007"/>
      <c r="B289" s="1008" t="s">
        <v>11</v>
      </c>
      <c r="C289" s="1588">
        <v>0.25</v>
      </c>
      <c r="D289" s="892">
        <v>19.25</v>
      </c>
      <c r="E289" s="893">
        <v>19.75</v>
      </c>
      <c r="F289" s="894">
        <v>83.75</v>
      </c>
      <c r="G289" s="895">
        <v>587.5</v>
      </c>
      <c r="H289" s="1590">
        <f>G289-G288</f>
        <v>-4.4088999999999032</v>
      </c>
      <c r="I289" s="834" t="s">
        <v>466</v>
      </c>
    </row>
    <row r="290" spans="1:9" ht="15" customHeight="1" thickBot="1">
      <c r="A290" s="246"/>
      <c r="B290" s="1003" t="s">
        <v>475</v>
      </c>
      <c r="C290" s="1582"/>
      <c r="D290" s="2504">
        <f>(D288*100/D334)-25</f>
        <v>-0.15584415584415723</v>
      </c>
      <c r="E290" s="508">
        <f>(E288*100/E334)-25</f>
        <v>3.8810126582278528</v>
      </c>
      <c r="F290" s="508">
        <f>(F288*100/F334)-25</f>
        <v>0.5967164179104536</v>
      </c>
      <c r="G290" s="2505">
        <f>(G288*100/G334)-25</f>
        <v>0.18761276595744292</v>
      </c>
      <c r="H290" s="1589"/>
      <c r="I290" s="1005"/>
    </row>
    <row r="291" spans="1:9" ht="15.75" customHeight="1">
      <c r="A291" s="95"/>
      <c r="B291" s="696" t="s">
        <v>123</v>
      </c>
      <c r="C291" s="95"/>
      <c r="D291" s="5"/>
      <c r="E291" s="490"/>
      <c r="F291" s="490"/>
      <c r="G291" s="490"/>
      <c r="H291" s="492"/>
      <c r="I291" s="492"/>
    </row>
    <row r="292" spans="1:9" ht="14.25" customHeight="1">
      <c r="A292" s="471" t="s">
        <v>194</v>
      </c>
      <c r="B292" s="2271" t="s">
        <v>929</v>
      </c>
      <c r="C292" s="481">
        <v>60</v>
      </c>
      <c r="D292" s="232">
        <v>1.2</v>
      </c>
      <c r="E292" s="350">
        <v>0.2</v>
      </c>
      <c r="F292" s="350">
        <v>6.1</v>
      </c>
      <c r="G292" s="935">
        <v>31.3</v>
      </c>
      <c r="H292" s="477"/>
      <c r="I292" s="1587" t="s">
        <v>930</v>
      </c>
    </row>
    <row r="293" spans="1:9" ht="13.5" customHeight="1">
      <c r="A293" s="474" t="s">
        <v>195</v>
      </c>
      <c r="B293" s="1673" t="s">
        <v>798</v>
      </c>
      <c r="C293" s="481">
        <v>200</v>
      </c>
      <c r="D293" s="866">
        <v>6.8</v>
      </c>
      <c r="E293" s="867">
        <v>7.06</v>
      </c>
      <c r="F293" s="868">
        <v>7.9</v>
      </c>
      <c r="G293" s="1974">
        <v>122.2</v>
      </c>
      <c r="H293" s="700"/>
      <c r="I293" s="566" t="s">
        <v>799</v>
      </c>
    </row>
    <row r="294" spans="1:9" ht="14.25" customHeight="1">
      <c r="A294" s="475" t="s">
        <v>12</v>
      </c>
      <c r="B294" s="2272" t="s">
        <v>626</v>
      </c>
      <c r="C294" s="481">
        <v>150</v>
      </c>
      <c r="D294" s="866">
        <v>6.3410000000000002</v>
      </c>
      <c r="E294" s="867">
        <v>8.8089999999999993</v>
      </c>
      <c r="F294" s="868">
        <v>17.552</v>
      </c>
      <c r="G294" s="925">
        <v>136.84800000000001</v>
      </c>
      <c r="H294" s="501"/>
      <c r="I294" s="478" t="s">
        <v>801</v>
      </c>
    </row>
    <row r="295" spans="1:9" ht="13.5" customHeight="1">
      <c r="A295" s="479" t="s">
        <v>201</v>
      </c>
      <c r="B295" s="860" t="s">
        <v>800</v>
      </c>
      <c r="C295" s="481">
        <v>120</v>
      </c>
      <c r="D295" s="369">
        <v>8.9600000000000009</v>
      </c>
      <c r="E295" s="350">
        <v>6.36</v>
      </c>
      <c r="F295" s="370">
        <v>21.48</v>
      </c>
      <c r="G295" s="925">
        <v>218.4</v>
      </c>
      <c r="H295" s="477"/>
      <c r="I295" s="566" t="s">
        <v>802</v>
      </c>
    </row>
    <row r="296" spans="1:9" ht="14.25" customHeight="1">
      <c r="A296" s="474"/>
      <c r="B296" s="2273" t="s">
        <v>803</v>
      </c>
      <c r="C296" s="481">
        <v>200</v>
      </c>
      <c r="D296" s="1571">
        <v>6.2649999999999997</v>
      </c>
      <c r="E296" s="1573">
        <v>5.0220000000000002</v>
      </c>
      <c r="F296" s="1613">
        <v>18.312000000000001</v>
      </c>
      <c r="G296" s="1067">
        <v>142.51300000000001</v>
      </c>
      <c r="H296" s="517"/>
      <c r="I296" s="566" t="s">
        <v>804</v>
      </c>
    </row>
    <row r="297" spans="1:9" ht="15" customHeight="1">
      <c r="A297" s="475"/>
      <c r="B297" s="389" t="s">
        <v>10</v>
      </c>
      <c r="C297" s="481">
        <v>30</v>
      </c>
      <c r="D297" s="1904">
        <v>1.155</v>
      </c>
      <c r="E297" s="359">
        <v>0.41299999999999998</v>
      </c>
      <c r="F297" s="350">
        <v>16.260000000000002</v>
      </c>
      <c r="G297" s="925">
        <v>73.376999999999995</v>
      </c>
      <c r="H297" s="234"/>
      <c r="I297" s="478" t="s">
        <v>9</v>
      </c>
    </row>
    <row r="298" spans="1:9" ht="15" customHeight="1">
      <c r="A298" s="479"/>
      <c r="B298" s="1068" t="s">
        <v>426</v>
      </c>
      <c r="C298" s="472">
        <v>20</v>
      </c>
      <c r="D298" s="360">
        <v>1.1299999999999999</v>
      </c>
      <c r="E298" s="362">
        <v>0.3</v>
      </c>
      <c r="F298" s="362">
        <v>8.3729999999999993</v>
      </c>
      <c r="G298" s="925">
        <v>40.712000000000003</v>
      </c>
      <c r="H298" s="482"/>
      <c r="I298" s="473" t="s">
        <v>9</v>
      </c>
    </row>
    <row r="299" spans="1:9" ht="15.75" thickBot="1">
      <c r="A299" s="900"/>
      <c r="B299" s="483" t="s">
        <v>822</v>
      </c>
      <c r="C299" s="494">
        <v>105</v>
      </c>
      <c r="D299" s="507">
        <v>0.95</v>
      </c>
      <c r="E299" s="508">
        <v>0.21</v>
      </c>
      <c r="F299" s="509">
        <v>12.82</v>
      </c>
      <c r="G299" s="925">
        <v>56.97</v>
      </c>
      <c r="H299" s="687"/>
      <c r="I299" s="1618" t="s">
        <v>484</v>
      </c>
    </row>
    <row r="300" spans="1:9">
      <c r="A300" s="485" t="s">
        <v>197</v>
      </c>
      <c r="B300" s="951"/>
      <c r="C300" s="171">
        <f>SUM(C292:C299)</f>
        <v>885</v>
      </c>
      <c r="D300" s="496">
        <f>SUM(D292:D299)</f>
        <v>32.801000000000002</v>
      </c>
      <c r="E300" s="487">
        <f>SUM(E292:E299)</f>
        <v>28.374000000000002</v>
      </c>
      <c r="F300" s="497">
        <f>SUM(F292:F299)</f>
        <v>108.797</v>
      </c>
      <c r="G300" s="699">
        <f>SUM(G292:G299)</f>
        <v>822.32</v>
      </c>
      <c r="H300" s="887" t="s">
        <v>316</v>
      </c>
      <c r="I300" s="839" t="s">
        <v>208</v>
      </c>
    </row>
    <row r="301" spans="1:9">
      <c r="A301" s="1007"/>
      <c r="B301" s="1008" t="s">
        <v>11</v>
      </c>
      <c r="C301" s="1588">
        <v>0.35</v>
      </c>
      <c r="D301" s="892">
        <v>26.95</v>
      </c>
      <c r="E301" s="893">
        <v>27.65</v>
      </c>
      <c r="F301" s="894">
        <v>117.25</v>
      </c>
      <c r="G301" s="895">
        <v>822.5</v>
      </c>
      <c r="H301" s="1590">
        <f>G301-G300</f>
        <v>0.17999999999994998</v>
      </c>
      <c r="I301" s="834" t="s">
        <v>466</v>
      </c>
    </row>
    <row r="302" spans="1:9" ht="12.75" customHeight="1" thickBot="1">
      <c r="A302" s="246"/>
      <c r="B302" s="1003" t="s">
        <v>475</v>
      </c>
      <c r="C302" s="1582"/>
      <c r="D302" s="2504">
        <f>(D300*100/D334)-35</f>
        <v>7.5987012987013003</v>
      </c>
      <c r="E302" s="508">
        <f>(E300*100/E334)-35</f>
        <v>0.91645569620253298</v>
      </c>
      <c r="F302" s="508">
        <f>(F300*100/F334)-35</f>
        <v>-2.5232835820895545</v>
      </c>
      <c r="G302" s="2505">
        <f>(G300*100/G334)-35</f>
        <v>-7.6595744680858502E-3</v>
      </c>
      <c r="H302" s="1589"/>
      <c r="I302" s="1005"/>
    </row>
    <row r="303" spans="1:9" ht="18" customHeight="1">
      <c r="A303" s="471" t="s">
        <v>194</v>
      </c>
      <c r="B303" s="525" t="s">
        <v>245</v>
      </c>
      <c r="C303" s="95"/>
      <c r="D303" s="63"/>
      <c r="E303" s="490"/>
      <c r="F303" s="490"/>
      <c r="G303" s="491"/>
      <c r="H303" s="492"/>
      <c r="I303" s="492"/>
    </row>
    <row r="304" spans="1:9" ht="17.25" customHeight="1">
      <c r="A304" s="474" t="s">
        <v>195</v>
      </c>
      <c r="B304" s="762" t="s">
        <v>917</v>
      </c>
      <c r="C304" s="481">
        <v>200</v>
      </c>
      <c r="D304" s="232">
        <v>5.8</v>
      </c>
      <c r="E304" s="350">
        <v>5</v>
      </c>
      <c r="F304" s="350">
        <v>8</v>
      </c>
      <c r="G304" s="938">
        <v>101</v>
      </c>
      <c r="H304" s="477"/>
      <c r="I304" s="566" t="s">
        <v>705</v>
      </c>
    </row>
    <row r="305" spans="1:9" ht="18.75" customHeight="1">
      <c r="A305" s="475" t="s">
        <v>12</v>
      </c>
      <c r="B305" s="1754" t="s">
        <v>723</v>
      </c>
      <c r="C305" s="472" t="s">
        <v>268</v>
      </c>
      <c r="D305" s="662">
        <v>2.1859999999999999</v>
      </c>
      <c r="E305" s="362">
        <v>4.8079999999999998</v>
      </c>
      <c r="F305" s="745">
        <v>7.3419999999999996</v>
      </c>
      <c r="G305" s="925">
        <v>81.384</v>
      </c>
      <c r="H305" s="512"/>
      <c r="I305" s="708" t="s">
        <v>805</v>
      </c>
    </row>
    <row r="306" spans="1:9" ht="12.75" customHeight="1" thickBot="1">
      <c r="A306" s="479" t="s">
        <v>201</v>
      </c>
      <c r="B306" s="476" t="s">
        <v>10</v>
      </c>
      <c r="C306" s="481">
        <v>20</v>
      </c>
      <c r="D306" s="232">
        <v>0.77</v>
      </c>
      <c r="E306" s="350">
        <v>0.27500000000000002</v>
      </c>
      <c r="F306" s="350">
        <v>10.84</v>
      </c>
      <c r="G306" s="925">
        <v>48.914999999999999</v>
      </c>
      <c r="H306" s="482"/>
      <c r="I306" s="478" t="s">
        <v>9</v>
      </c>
    </row>
    <row r="307" spans="1:9" ht="15.75" customHeight="1">
      <c r="A307" s="1038" t="s">
        <v>256</v>
      </c>
      <c r="B307" s="43"/>
      <c r="C307" s="1969">
        <f>C304+90+20+C306</f>
        <v>330</v>
      </c>
      <c r="D307" s="1047">
        <f>SUM(D304:D306)</f>
        <v>8.7560000000000002</v>
      </c>
      <c r="E307" s="487">
        <f>SUM(E304:E306)</f>
        <v>10.083</v>
      </c>
      <c r="F307" s="497">
        <f>SUM(F304:F306)</f>
        <v>26.181999999999999</v>
      </c>
      <c r="G307" s="1011">
        <f>SUM(G304:G306)</f>
        <v>231.29900000000001</v>
      </c>
      <c r="H307" s="887" t="s">
        <v>316</v>
      </c>
      <c r="I307" s="839" t="s">
        <v>208</v>
      </c>
    </row>
    <row r="308" spans="1:9" ht="14.25" customHeight="1">
      <c r="A308" s="1007"/>
      <c r="B308" s="1008" t="s">
        <v>11</v>
      </c>
      <c r="C308" s="1588">
        <v>0.1</v>
      </c>
      <c r="D308" s="892">
        <v>7.7</v>
      </c>
      <c r="E308" s="893">
        <v>7.9</v>
      </c>
      <c r="F308" s="894">
        <v>33.5</v>
      </c>
      <c r="G308" s="895">
        <v>235</v>
      </c>
      <c r="H308" s="2507">
        <f>G308-G307</f>
        <v>3.7009999999999934</v>
      </c>
      <c r="I308" s="834" t="s">
        <v>466</v>
      </c>
    </row>
    <row r="309" spans="1:9" ht="15.75" thickBot="1">
      <c r="A309" s="246"/>
      <c r="B309" s="1003" t="s">
        <v>475</v>
      </c>
      <c r="C309" s="1582"/>
      <c r="D309" s="2504">
        <f>(D307*100/D334)-10</f>
        <v>1.3714285714285719</v>
      </c>
      <c r="E309" s="508">
        <f>(E307*100/E334)-10</f>
        <v>2.7632911392405077</v>
      </c>
      <c r="F309" s="508">
        <f>(F307*100/F334)-10</f>
        <v>-2.1844776119402987</v>
      </c>
      <c r="G309" s="2505">
        <f>(G307*100/G334)-10</f>
        <v>-0.15748936170212779</v>
      </c>
      <c r="H309" s="1589"/>
      <c r="I309" s="1005"/>
    </row>
    <row r="311" spans="1:9" ht="15.75" thickBot="1"/>
    <row r="312" spans="1:9" ht="16.5" customHeight="1">
      <c r="A312" s="841"/>
      <c r="B312" s="43" t="s">
        <v>315</v>
      </c>
      <c r="C312" s="44"/>
      <c r="D312" s="157">
        <f>D288+D300</f>
        <v>51.930999999999997</v>
      </c>
      <c r="E312" s="252">
        <f>E288+E300</f>
        <v>51.190000000000005</v>
      </c>
      <c r="F312" s="252">
        <f>F288+F300</f>
        <v>194.54599999999999</v>
      </c>
      <c r="G312" s="843">
        <f>G288+G300</f>
        <v>1414.2289000000001</v>
      </c>
      <c r="H312" s="887" t="s">
        <v>316</v>
      </c>
      <c r="I312" s="839" t="s">
        <v>208</v>
      </c>
    </row>
    <row r="313" spans="1:9" ht="16.5" customHeight="1">
      <c r="A313" s="1007"/>
      <c r="B313" s="1008" t="s">
        <v>11</v>
      </c>
      <c r="C313" s="1588">
        <v>0.6</v>
      </c>
      <c r="D313" s="1141">
        <v>46.2</v>
      </c>
      <c r="E313" s="1024">
        <v>47.4</v>
      </c>
      <c r="F313" s="1023">
        <v>201</v>
      </c>
      <c r="G313" s="1593">
        <v>1410</v>
      </c>
      <c r="H313" s="2508">
        <f>G313-G312</f>
        <v>-4.2289000000000669</v>
      </c>
      <c r="I313" s="1131" t="s">
        <v>466</v>
      </c>
    </row>
    <row r="314" spans="1:9" ht="15.75" customHeight="1" thickBot="1">
      <c r="A314" s="246"/>
      <c r="B314" s="1003" t="s">
        <v>475</v>
      </c>
      <c r="C314" s="1582"/>
      <c r="D314" s="2504">
        <f>(D312*100/D334)-60</f>
        <v>7.442857142857136</v>
      </c>
      <c r="E314" s="508">
        <f>(E312*100/E334)-60</f>
        <v>4.7974683544303929</v>
      </c>
      <c r="F314" s="508">
        <f>(F312*100/F334)-60</f>
        <v>-1.9265671641791116</v>
      </c>
      <c r="G314" s="2505">
        <f>(G312*100/G334)-60</f>
        <v>0.17995319148936773</v>
      </c>
      <c r="H314" s="1589"/>
      <c r="I314" s="1005"/>
    </row>
    <row r="315" spans="1:9" ht="14.25" customHeight="1"/>
    <row r="316" spans="1:9" ht="15.75" thickBot="1"/>
    <row r="317" spans="1:9" ht="13.5" customHeight="1">
      <c r="A317" s="841"/>
      <c r="B317" s="43" t="s">
        <v>314</v>
      </c>
      <c r="C317" s="44"/>
      <c r="D317" s="157">
        <f>D300+D307</f>
        <v>41.557000000000002</v>
      </c>
      <c r="E317" s="252">
        <f>E300+E307</f>
        <v>38.457000000000001</v>
      </c>
      <c r="F317" s="252">
        <f>F300+F307</f>
        <v>134.97899999999998</v>
      </c>
      <c r="G317" s="843">
        <f>G300+G307</f>
        <v>1053.6190000000001</v>
      </c>
      <c r="H317" s="887" t="s">
        <v>316</v>
      </c>
      <c r="I317" s="839" t="s">
        <v>208</v>
      </c>
    </row>
    <row r="318" spans="1:9" ht="13.5" customHeight="1">
      <c r="A318" s="443"/>
      <c r="B318" s="897" t="s">
        <v>11</v>
      </c>
      <c r="C318" s="1588">
        <v>0.45</v>
      </c>
      <c r="D318" s="892">
        <v>34.65</v>
      </c>
      <c r="E318" s="893">
        <v>35.549999999999997</v>
      </c>
      <c r="F318" s="894">
        <v>150.75</v>
      </c>
      <c r="G318" s="895">
        <v>1057.5</v>
      </c>
      <c r="H318" s="886">
        <f>G318-G317</f>
        <v>3.8809999999998581</v>
      </c>
      <c r="I318" s="834" t="s">
        <v>466</v>
      </c>
    </row>
    <row r="319" spans="1:9" ht="15" customHeight="1" thickBot="1">
      <c r="A319" s="246"/>
      <c r="B319" s="1003" t="s">
        <v>475</v>
      </c>
      <c r="C319" s="1582"/>
      <c r="D319" s="2504">
        <f>(D317*100/D334)-45</f>
        <v>8.9701298701298668</v>
      </c>
      <c r="E319" s="508">
        <f>(E317*100/E334)-45</f>
        <v>3.6797468354430407</v>
      </c>
      <c r="F319" s="508">
        <f>(F317*100/F334)-45</f>
        <v>-4.7077611940298567</v>
      </c>
      <c r="G319" s="2505">
        <f>(G317*100/G334)-45</f>
        <v>-0.16514893617021187</v>
      </c>
      <c r="H319" s="1589"/>
      <c r="I319" s="1005"/>
    </row>
    <row r="320" spans="1:9" ht="14.25" customHeight="1"/>
    <row r="321" spans="1:9" ht="15.75" thickBot="1"/>
    <row r="322" spans="1:9">
      <c r="A322" s="841"/>
      <c r="B322" s="43" t="s">
        <v>257</v>
      </c>
      <c r="C322" s="44"/>
      <c r="D322" s="164">
        <f>D288+D300+D307</f>
        <v>60.686999999999998</v>
      </c>
      <c r="E322" s="101">
        <f>E288+E300+E307</f>
        <v>61.273000000000003</v>
      </c>
      <c r="F322" s="101">
        <f>F288+F300+F307</f>
        <v>220.72799999999998</v>
      </c>
      <c r="G322" s="253">
        <f>G288+G300+G307</f>
        <v>1645.5279</v>
      </c>
      <c r="H322" s="887" t="s">
        <v>316</v>
      </c>
      <c r="I322" s="839" t="s">
        <v>208</v>
      </c>
    </row>
    <row r="323" spans="1:9">
      <c r="A323" s="1007"/>
      <c r="B323" s="1008" t="s">
        <v>11</v>
      </c>
      <c r="C323" s="1588">
        <v>0.7</v>
      </c>
      <c r="D323" s="892">
        <v>53.9</v>
      </c>
      <c r="E323" s="893">
        <v>55.3</v>
      </c>
      <c r="F323" s="894">
        <v>234.5</v>
      </c>
      <c r="G323" s="895">
        <v>1645</v>
      </c>
      <c r="H323" s="886">
        <f>G323-G322</f>
        <v>-0.52790000000004511</v>
      </c>
      <c r="I323" s="834" t="s">
        <v>466</v>
      </c>
    </row>
    <row r="324" spans="1:9" ht="14.25" customHeight="1" thickBot="1">
      <c r="A324" s="246"/>
      <c r="B324" s="1003" t="s">
        <v>475</v>
      </c>
      <c r="C324" s="1582"/>
      <c r="D324" s="2504">
        <f>(D322*100/D334)-70</f>
        <v>8.8142857142857167</v>
      </c>
      <c r="E324" s="508">
        <f>(E322*100/E334)-70</f>
        <v>7.5607594936708864</v>
      </c>
      <c r="F324" s="508">
        <f>(F322*100/F334)-70</f>
        <v>-4.1110447761193996</v>
      </c>
      <c r="G324" s="2505">
        <f>(G322*100/G334)-70</f>
        <v>2.2463829787241707E-2</v>
      </c>
      <c r="H324" s="1589"/>
      <c r="I324" s="1005"/>
    </row>
    <row r="325" spans="1:9" ht="11.25" customHeight="1"/>
    <row r="326" spans="1:9" ht="12.75" customHeight="1">
      <c r="C326" s="12" t="s">
        <v>213</v>
      </c>
    </row>
    <row r="327" spans="1:9" s="69" customFormat="1" ht="11.25">
      <c r="A327" s="908" t="s">
        <v>472</v>
      </c>
      <c r="E327" s="324"/>
      <c r="F327" s="324"/>
      <c r="G327" s="324"/>
    </row>
    <row r="328" spans="1:9" ht="14.25" customHeight="1">
      <c r="B328" s="25" t="s">
        <v>209</v>
      </c>
      <c r="D328"/>
      <c r="E328"/>
      <c r="F328" s="25"/>
      <c r="G328" s="25"/>
      <c r="H328" s="26"/>
      <c r="I328" s="26"/>
    </row>
    <row r="329" spans="1:9" ht="15.75">
      <c r="A329" s="28" t="s">
        <v>210</v>
      </c>
      <c r="B329" s="26"/>
      <c r="C329"/>
      <c r="D329" s="28" t="s">
        <v>0</v>
      </c>
      <c r="E329"/>
      <c r="F329" s="2" t="s">
        <v>473</v>
      </c>
      <c r="G329" s="26"/>
      <c r="H329" s="26"/>
      <c r="I329" s="33"/>
    </row>
    <row r="330" spans="1:9" ht="19.5" thickBot="1">
      <c r="C330" s="1592" t="s">
        <v>1</v>
      </c>
    </row>
    <row r="331" spans="1:9" ht="14.25" customHeight="1" thickBot="1">
      <c r="A331" s="526" t="s">
        <v>157</v>
      </c>
      <c r="B331" s="65"/>
      <c r="C331" s="527"/>
      <c r="D331" s="373" t="s">
        <v>182</v>
      </c>
      <c r="E331" s="373"/>
      <c r="F331" s="373"/>
      <c r="G331" s="448" t="s">
        <v>183</v>
      </c>
      <c r="H331" s="528" t="s">
        <v>206</v>
      </c>
      <c r="I331" s="529"/>
    </row>
    <row r="332" spans="1:9" ht="11.25" customHeight="1">
      <c r="A332" s="68"/>
      <c r="B332" s="674" t="s">
        <v>307</v>
      </c>
      <c r="C332" s="530"/>
      <c r="D332" s="531" t="s">
        <v>189</v>
      </c>
      <c r="E332" s="453" t="s">
        <v>56</v>
      </c>
      <c r="F332" s="453" t="s">
        <v>57</v>
      </c>
      <c r="G332" s="450" t="s">
        <v>190</v>
      </c>
      <c r="H332" s="532" t="s">
        <v>37</v>
      </c>
      <c r="I332" s="533" t="s">
        <v>855</v>
      </c>
    </row>
    <row r="333" spans="1:9" ht="12" customHeight="1" thickBot="1">
      <c r="A333" s="64"/>
      <c r="B333" s="741" t="s">
        <v>242</v>
      </c>
      <c r="C333" s="499"/>
      <c r="D333" s="534" t="s">
        <v>6</v>
      </c>
      <c r="E333" s="459" t="s">
        <v>7</v>
      </c>
      <c r="F333" s="459" t="s">
        <v>8</v>
      </c>
      <c r="G333" s="535" t="s">
        <v>192</v>
      </c>
      <c r="H333" s="489"/>
      <c r="I333" s="536" t="s">
        <v>208</v>
      </c>
    </row>
    <row r="334" spans="1:9">
      <c r="A334" s="68"/>
      <c r="B334" s="1595" t="s">
        <v>474</v>
      </c>
      <c r="C334" s="672">
        <v>1</v>
      </c>
      <c r="D334" s="407">
        <v>77</v>
      </c>
      <c r="E334" s="66">
        <v>79</v>
      </c>
      <c r="F334" s="67">
        <v>335</v>
      </c>
      <c r="G334" s="537">
        <v>2350</v>
      </c>
      <c r="H334" s="823" t="s">
        <v>189</v>
      </c>
      <c r="I334" s="2075">
        <f>(D336-D337)*5</f>
        <v>1.7763568394002505E-14</v>
      </c>
    </row>
    <row r="335" spans="1:9" ht="12" customHeight="1">
      <c r="A335" s="182"/>
      <c r="B335" s="165" t="s">
        <v>118</v>
      </c>
      <c r="C335" s="539"/>
      <c r="D335" s="691"/>
      <c r="E335" s="408"/>
      <c r="F335" s="408"/>
      <c r="G335" s="692"/>
      <c r="H335" s="540" t="s">
        <v>56</v>
      </c>
      <c r="I335" s="2076">
        <f>(E336-E337)*5</f>
        <v>-1.7763568394002505E-14</v>
      </c>
    </row>
    <row r="336" spans="1:9" ht="15.75">
      <c r="A336" s="676" t="s">
        <v>244</v>
      </c>
      <c r="B336" s="541" t="s">
        <v>305</v>
      </c>
      <c r="C336" s="371">
        <v>0.25</v>
      </c>
      <c r="D336" s="694">
        <f>(D334/100)*25</f>
        <v>19.25</v>
      </c>
      <c r="E336" s="695">
        <f>(E334/100)*25</f>
        <v>19.75</v>
      </c>
      <c r="F336" s="695">
        <f>(F334/100)*25</f>
        <v>83.75</v>
      </c>
      <c r="G336" s="693">
        <f>(G334/100)*25</f>
        <v>587.5</v>
      </c>
      <c r="H336" s="2495" t="s">
        <v>57</v>
      </c>
      <c r="I336" s="2077">
        <f>(F336-F337)*5</f>
        <v>-7.1054273576010019E-14</v>
      </c>
    </row>
    <row r="337" spans="1:9" ht="13.5" customHeight="1">
      <c r="A337" s="1058"/>
      <c r="B337" s="1059" t="s">
        <v>304</v>
      </c>
      <c r="C337" s="1060"/>
      <c r="D337" s="1051">
        <f>(D72+D123+D179+D234+D288)/5</f>
        <v>19.249999999999996</v>
      </c>
      <c r="E337" s="1052">
        <f>(E72+E123+E179+E234+E288)/5</f>
        <v>19.750000000000004</v>
      </c>
      <c r="F337" s="1052">
        <f>(F72+F123+F179+F234+F288)/5</f>
        <v>83.750000000000014</v>
      </c>
      <c r="G337" s="1053">
        <f>(G72+G123+G179+G234+G288)/5</f>
        <v>587.49999999999989</v>
      </c>
      <c r="H337" s="543" t="s">
        <v>854</v>
      </c>
      <c r="I337" s="2078"/>
    </row>
    <row r="338" spans="1:9" ht="15.75" thickBot="1">
      <c r="A338" s="246"/>
      <c r="B338" s="2068" t="s">
        <v>856</v>
      </c>
      <c r="C338" s="1050" t="s">
        <v>40</v>
      </c>
      <c r="D338" s="2069">
        <f>(D337*100/D334)-25</f>
        <v>0</v>
      </c>
      <c r="E338" s="2070">
        <f>(E337*100/E334)-25</f>
        <v>0</v>
      </c>
      <c r="F338" s="2070">
        <f>(F337*100/F334)-25</f>
        <v>0</v>
      </c>
      <c r="G338" s="2071">
        <f>(G337*100/G334)-25</f>
        <v>0</v>
      </c>
      <c r="H338" s="547" t="s">
        <v>466</v>
      </c>
      <c r="I338" s="2079">
        <f>(G336-G337)*5</f>
        <v>5.6843418860808015E-13</v>
      </c>
    </row>
    <row r="339" spans="1:9" ht="15.75" thickBot="1"/>
    <row r="340" spans="1:9" ht="14.25" customHeight="1" thickBot="1">
      <c r="A340" s="526" t="s">
        <v>157</v>
      </c>
      <c r="B340" s="65"/>
      <c r="C340" s="527"/>
      <c r="D340" s="373" t="s">
        <v>182</v>
      </c>
      <c r="E340" s="373"/>
      <c r="F340" s="373"/>
      <c r="G340" s="448" t="s">
        <v>183</v>
      </c>
      <c r="H340" s="528" t="s">
        <v>206</v>
      </c>
      <c r="I340" s="529"/>
    </row>
    <row r="341" spans="1:9" ht="13.5" customHeight="1">
      <c r="A341" s="68"/>
      <c r="B341" s="674" t="s">
        <v>308</v>
      </c>
      <c r="C341" s="530"/>
      <c r="D341" s="531" t="s">
        <v>189</v>
      </c>
      <c r="E341" s="453" t="s">
        <v>56</v>
      </c>
      <c r="F341" s="453" t="s">
        <v>57</v>
      </c>
      <c r="G341" s="450" t="s">
        <v>190</v>
      </c>
      <c r="H341" s="532" t="s">
        <v>37</v>
      </c>
      <c r="I341" s="533" t="s">
        <v>855</v>
      </c>
    </row>
    <row r="342" spans="1:9" ht="12.75" customHeight="1" thickBot="1">
      <c r="A342" s="64"/>
      <c r="B342" s="741" t="s">
        <v>242</v>
      </c>
      <c r="C342" s="499"/>
      <c r="D342" s="534" t="s">
        <v>6</v>
      </c>
      <c r="E342" s="459" t="s">
        <v>7</v>
      </c>
      <c r="F342" s="459" t="s">
        <v>8</v>
      </c>
      <c r="G342" s="535" t="s">
        <v>192</v>
      </c>
      <c r="H342" s="489"/>
      <c r="I342" s="536" t="s">
        <v>208</v>
      </c>
    </row>
    <row r="343" spans="1:9">
      <c r="A343" s="68"/>
      <c r="B343" s="1595" t="s">
        <v>474</v>
      </c>
      <c r="C343" s="672">
        <v>1</v>
      </c>
      <c r="D343" s="407">
        <v>77</v>
      </c>
      <c r="E343" s="66">
        <v>79</v>
      </c>
      <c r="F343" s="67">
        <v>335</v>
      </c>
      <c r="G343" s="537">
        <v>2350</v>
      </c>
      <c r="H343" s="823" t="s">
        <v>189</v>
      </c>
      <c r="I343" s="2075">
        <f>(D345-D346)*5</f>
        <v>0</v>
      </c>
    </row>
    <row r="344" spans="1:9">
      <c r="A344" s="182"/>
      <c r="B344" s="165" t="s">
        <v>118</v>
      </c>
      <c r="C344" s="539"/>
      <c r="D344" s="691"/>
      <c r="E344" s="408"/>
      <c r="F344" s="408"/>
      <c r="G344" s="692"/>
      <c r="H344" s="540" t="s">
        <v>56</v>
      </c>
      <c r="I344" s="2076">
        <f>(E345-E346)*5</f>
        <v>1.7763568394002505E-14</v>
      </c>
    </row>
    <row r="345" spans="1:9" ht="15.75">
      <c r="A345" s="676" t="s">
        <v>244</v>
      </c>
      <c r="B345" s="541" t="s">
        <v>306</v>
      </c>
      <c r="C345" s="371">
        <v>0.35</v>
      </c>
      <c r="D345" s="694">
        <f>(D343/100)*35</f>
        <v>26.95</v>
      </c>
      <c r="E345" s="695">
        <f t="shared" ref="E345:G345" si="1">(E343/100)*35</f>
        <v>27.650000000000002</v>
      </c>
      <c r="F345" s="695">
        <f t="shared" si="1"/>
        <v>117.25</v>
      </c>
      <c r="G345" s="693">
        <f t="shared" si="1"/>
        <v>822.5</v>
      </c>
      <c r="H345" s="2495" t="s">
        <v>57</v>
      </c>
      <c r="I345" s="2077">
        <f>(F345-F346)*5</f>
        <v>-1.4210854715202004E-13</v>
      </c>
    </row>
    <row r="346" spans="1:9" ht="12.75" customHeight="1">
      <c r="A346" s="1058"/>
      <c r="B346" s="1059" t="s">
        <v>304</v>
      </c>
      <c r="C346" s="1060"/>
      <c r="D346" s="1051">
        <f>(D83+D134+D191+D246+D300)/5</f>
        <v>26.95</v>
      </c>
      <c r="E346" s="1052">
        <f>(E83+E134+E191+E246+E300)/5</f>
        <v>27.65</v>
      </c>
      <c r="F346" s="1052">
        <f>(F83+F134+F191+F246+F300)/5</f>
        <v>117.25000000000003</v>
      </c>
      <c r="G346" s="1053">
        <f>(G83+G134+G191+G246+G300)/5</f>
        <v>822.5</v>
      </c>
      <c r="H346" s="543" t="s">
        <v>854</v>
      </c>
      <c r="I346" s="2078"/>
    </row>
    <row r="347" spans="1:9" ht="12.75" customHeight="1" thickBot="1">
      <c r="A347" s="246"/>
      <c r="B347" s="2068" t="s">
        <v>856</v>
      </c>
      <c r="C347" s="1004" t="s">
        <v>40</v>
      </c>
      <c r="D347" s="2069">
        <f>(D346*100/D343)-35</f>
        <v>0</v>
      </c>
      <c r="E347" s="2070">
        <f t="shared" ref="E347:G347" si="2">(E346*100/E343)-35</f>
        <v>0</v>
      </c>
      <c r="F347" s="2070">
        <f t="shared" si="2"/>
        <v>0</v>
      </c>
      <c r="G347" s="2071">
        <f t="shared" si="2"/>
        <v>0</v>
      </c>
      <c r="H347" s="547" t="s">
        <v>466</v>
      </c>
      <c r="I347" s="2079">
        <f>(G345-G346)*5</f>
        <v>0</v>
      </c>
    </row>
    <row r="348" spans="1:9" ht="15.75" thickBot="1"/>
    <row r="349" spans="1:9" ht="15" customHeight="1" thickBot="1">
      <c r="A349" s="526" t="s">
        <v>157</v>
      </c>
      <c r="B349" s="65"/>
      <c r="C349" s="527"/>
      <c r="D349" s="373" t="s">
        <v>182</v>
      </c>
      <c r="E349" s="373"/>
      <c r="F349" s="373"/>
      <c r="G349" s="448" t="s">
        <v>183</v>
      </c>
      <c r="H349" s="528" t="s">
        <v>206</v>
      </c>
      <c r="I349" s="529"/>
    </row>
    <row r="350" spans="1:9" ht="12" customHeight="1">
      <c r="A350" s="68"/>
      <c r="B350" s="674" t="s">
        <v>309</v>
      </c>
      <c r="C350" s="530"/>
      <c r="D350" s="531" t="s">
        <v>189</v>
      </c>
      <c r="E350" s="453" t="s">
        <v>56</v>
      </c>
      <c r="F350" s="453" t="s">
        <v>57</v>
      </c>
      <c r="G350" s="450" t="s">
        <v>190</v>
      </c>
      <c r="H350" s="532" t="s">
        <v>37</v>
      </c>
      <c r="I350" s="533" t="s">
        <v>855</v>
      </c>
    </row>
    <row r="351" spans="1:9" ht="13.5" customHeight="1" thickBot="1">
      <c r="A351" s="64"/>
      <c r="B351" s="741" t="s">
        <v>242</v>
      </c>
      <c r="C351" s="499"/>
      <c r="D351" s="534" t="s">
        <v>6</v>
      </c>
      <c r="E351" s="459" t="s">
        <v>7</v>
      </c>
      <c r="F351" s="459" t="s">
        <v>8</v>
      </c>
      <c r="G351" s="535" t="s">
        <v>192</v>
      </c>
      <c r="H351" s="489"/>
      <c r="I351" s="536" t="s">
        <v>208</v>
      </c>
    </row>
    <row r="352" spans="1:9" ht="14.25" customHeight="1">
      <c r="A352" s="68"/>
      <c r="B352" s="1595" t="s">
        <v>474</v>
      </c>
      <c r="C352" s="672">
        <v>1</v>
      </c>
      <c r="D352" s="407">
        <v>77</v>
      </c>
      <c r="E352" s="66">
        <v>79</v>
      </c>
      <c r="F352" s="67">
        <v>335</v>
      </c>
      <c r="G352" s="537">
        <v>2350</v>
      </c>
      <c r="H352" s="823" t="s">
        <v>189</v>
      </c>
      <c r="I352" s="2075">
        <f>(D354-D355)*5</f>
        <v>0</v>
      </c>
    </row>
    <row r="353" spans="1:9" ht="12" customHeight="1">
      <c r="A353" s="182"/>
      <c r="B353" s="165" t="s">
        <v>118</v>
      </c>
      <c r="C353" s="539"/>
      <c r="D353" s="691"/>
      <c r="E353" s="408"/>
      <c r="F353" s="408"/>
      <c r="G353" s="692"/>
      <c r="H353" s="540" t="s">
        <v>56</v>
      </c>
      <c r="I353" s="2076">
        <f>(E354-E355)*5</f>
        <v>0</v>
      </c>
    </row>
    <row r="354" spans="1:9" ht="15.75">
      <c r="A354" s="676" t="s">
        <v>244</v>
      </c>
      <c r="B354" s="541" t="s">
        <v>301</v>
      </c>
      <c r="C354" s="371">
        <v>0.1</v>
      </c>
      <c r="D354" s="694">
        <f>(D352/100)*10</f>
        <v>7.7</v>
      </c>
      <c r="E354" s="695">
        <f t="shared" ref="E354:G354" si="3">(E352/100)*10</f>
        <v>7.9</v>
      </c>
      <c r="F354" s="695">
        <f t="shared" si="3"/>
        <v>33.5</v>
      </c>
      <c r="G354" s="693">
        <f t="shared" si="3"/>
        <v>235</v>
      </c>
      <c r="H354" s="2495" t="s">
        <v>57</v>
      </c>
      <c r="I354" s="2077">
        <f>(F354-F355)*5</f>
        <v>3.5527136788005009E-14</v>
      </c>
    </row>
    <row r="355" spans="1:9" ht="14.25" customHeight="1">
      <c r="A355" s="1058"/>
      <c r="B355" s="1059" t="s">
        <v>304</v>
      </c>
      <c r="C355" s="1060"/>
      <c r="D355" s="1051">
        <f>(D90+D142+D199+D254+D307)/5</f>
        <v>7.7</v>
      </c>
      <c r="E355" s="1052">
        <f>(E90+E142+E199+E254+E307)/5</f>
        <v>7.9</v>
      </c>
      <c r="F355" s="1052">
        <f>(F90+F142+F199+F254+F307)/5</f>
        <v>33.499999999999993</v>
      </c>
      <c r="G355" s="1053">
        <f>(G90+G142+G199+G254+G307)/5</f>
        <v>235</v>
      </c>
      <c r="H355" s="543" t="s">
        <v>854</v>
      </c>
      <c r="I355" s="2078"/>
    </row>
    <row r="356" spans="1:9" ht="15.75" thickBot="1">
      <c r="A356" s="246"/>
      <c r="B356" s="2068" t="s">
        <v>856</v>
      </c>
      <c r="C356" s="1004" t="s">
        <v>40</v>
      </c>
      <c r="D356" s="2069">
        <f>(D355*100/D352)-10</f>
        <v>0</v>
      </c>
      <c r="E356" s="2070">
        <f t="shared" ref="E356:F356" si="4">(E355*100/E352)-10</f>
        <v>0</v>
      </c>
      <c r="F356" s="2070">
        <f t="shared" si="4"/>
        <v>0</v>
      </c>
      <c r="G356" s="2071">
        <f>(G355*100/G352)-10</f>
        <v>0</v>
      </c>
      <c r="H356" s="547" t="s">
        <v>466</v>
      </c>
      <c r="I356" s="2079">
        <f>(G354-G355)*5</f>
        <v>0</v>
      </c>
    </row>
    <row r="357" spans="1:9" ht="15.75" thickBot="1"/>
    <row r="358" spans="1:9" ht="14.25" customHeight="1" thickBot="1">
      <c r="A358" s="526" t="s">
        <v>157</v>
      </c>
      <c r="B358" s="65"/>
      <c r="C358" s="527"/>
      <c r="D358" s="373" t="s">
        <v>182</v>
      </c>
      <c r="E358" s="373"/>
      <c r="F358" s="373"/>
      <c r="G358" s="448" t="s">
        <v>183</v>
      </c>
      <c r="H358" s="528" t="s">
        <v>206</v>
      </c>
      <c r="I358" s="529"/>
    </row>
    <row r="359" spans="1:9" ht="12.75" customHeight="1">
      <c r="A359" s="68"/>
      <c r="B359" s="674" t="s">
        <v>310</v>
      </c>
      <c r="C359" s="530"/>
      <c r="D359" s="531" t="s">
        <v>189</v>
      </c>
      <c r="E359" s="453" t="s">
        <v>56</v>
      </c>
      <c r="F359" s="453" t="s">
        <v>57</v>
      </c>
      <c r="G359" s="450" t="s">
        <v>190</v>
      </c>
      <c r="H359" s="532" t="s">
        <v>37</v>
      </c>
      <c r="I359" s="533" t="s">
        <v>855</v>
      </c>
    </row>
    <row r="360" spans="1:9" ht="12" customHeight="1" thickBot="1">
      <c r="A360" s="64"/>
      <c r="B360" s="741" t="s">
        <v>242</v>
      </c>
      <c r="C360" s="499"/>
      <c r="D360" s="534" t="s">
        <v>6</v>
      </c>
      <c r="E360" s="459" t="s">
        <v>7</v>
      </c>
      <c r="F360" s="459" t="s">
        <v>8</v>
      </c>
      <c r="G360" s="535" t="s">
        <v>192</v>
      </c>
      <c r="H360" s="489"/>
      <c r="I360" s="536" t="s">
        <v>208</v>
      </c>
    </row>
    <row r="361" spans="1:9" ht="12.75" customHeight="1">
      <c r="A361" s="68"/>
      <c r="B361" s="1595" t="s">
        <v>474</v>
      </c>
      <c r="C361" s="672">
        <v>1</v>
      </c>
      <c r="D361" s="407">
        <v>77</v>
      </c>
      <c r="E361" s="66">
        <v>79</v>
      </c>
      <c r="F361" s="67">
        <v>335</v>
      </c>
      <c r="G361" s="537">
        <v>2350</v>
      </c>
      <c r="H361" s="538" t="s">
        <v>189</v>
      </c>
      <c r="I361" s="2075">
        <f>(D363-D364)*5</f>
        <v>0</v>
      </c>
    </row>
    <row r="362" spans="1:9" ht="12.75" customHeight="1">
      <c r="A362" s="182"/>
      <c r="B362" s="165" t="s">
        <v>118</v>
      </c>
      <c r="C362" s="539"/>
      <c r="D362" s="691"/>
      <c r="E362" s="408"/>
      <c r="F362" s="408"/>
      <c r="G362" s="692"/>
      <c r="H362" s="540" t="s">
        <v>56</v>
      </c>
      <c r="I362" s="2076">
        <f>(E363-E364)*5</f>
        <v>3.5527136788005009E-14</v>
      </c>
    </row>
    <row r="363" spans="1:9" ht="15" customHeight="1">
      <c r="A363" s="676" t="s">
        <v>244</v>
      </c>
      <c r="B363" s="541" t="s">
        <v>212</v>
      </c>
      <c r="C363" s="371">
        <v>0.6</v>
      </c>
      <c r="D363" s="694">
        <f>(D361/100)*60</f>
        <v>46.2</v>
      </c>
      <c r="E363" s="695">
        <f t="shared" ref="E363:G363" si="5">(E361/100)*60</f>
        <v>47.400000000000006</v>
      </c>
      <c r="F363" s="695">
        <f t="shared" si="5"/>
        <v>201</v>
      </c>
      <c r="G363" s="693">
        <f t="shared" si="5"/>
        <v>1410</v>
      </c>
      <c r="H363" s="540" t="s">
        <v>57</v>
      </c>
      <c r="I363" s="2077">
        <f>(F363-F364)*5</f>
        <v>0</v>
      </c>
    </row>
    <row r="364" spans="1:9" ht="12.75" customHeight="1">
      <c r="A364" s="1058"/>
      <c r="B364" s="1059" t="s">
        <v>304</v>
      </c>
      <c r="C364" s="1060"/>
      <c r="D364" s="1051">
        <f>(D95+D147+D205+D259+D312)/5</f>
        <v>46.2</v>
      </c>
      <c r="E364" s="1052">
        <f>(E95+E147+E205+E259+E312)/5</f>
        <v>47.4</v>
      </c>
      <c r="F364" s="1052">
        <f>(F95+F147+F205+F259+F312)/5</f>
        <v>201</v>
      </c>
      <c r="G364" s="1053">
        <f>(G95+G147+G205+G259+G312)/5</f>
        <v>1410</v>
      </c>
      <c r="H364" s="543" t="s">
        <v>854</v>
      </c>
      <c r="I364" s="2078"/>
    </row>
    <row r="365" spans="1:9" ht="12.75" customHeight="1" thickBot="1">
      <c r="A365" s="246"/>
      <c r="B365" s="2068" t="s">
        <v>856</v>
      </c>
      <c r="C365" s="1050" t="s">
        <v>40</v>
      </c>
      <c r="D365" s="2069">
        <f>(D364*100/D361)-60</f>
        <v>0</v>
      </c>
      <c r="E365" s="2070">
        <f t="shared" ref="E365:G365" si="6">(E364*100/E361)-60</f>
        <v>0</v>
      </c>
      <c r="F365" s="2070">
        <f t="shared" si="6"/>
        <v>0</v>
      </c>
      <c r="G365" s="2071">
        <f t="shared" si="6"/>
        <v>0</v>
      </c>
      <c r="H365" s="547" t="s">
        <v>466</v>
      </c>
      <c r="I365" s="2079">
        <f>(G363-G364)*5</f>
        <v>0</v>
      </c>
    </row>
    <row r="366" spans="1:9" ht="15.75" thickBot="1"/>
    <row r="367" spans="1:9" ht="13.5" customHeight="1" thickBot="1">
      <c r="A367" s="526" t="s">
        <v>157</v>
      </c>
      <c r="B367" s="65"/>
      <c r="C367" s="527"/>
      <c r="D367" s="373" t="s">
        <v>182</v>
      </c>
      <c r="E367" s="373"/>
      <c r="F367" s="373"/>
      <c r="G367" s="448" t="s">
        <v>183</v>
      </c>
      <c r="H367" s="528" t="s">
        <v>206</v>
      </c>
      <c r="I367" s="529"/>
    </row>
    <row r="368" spans="1:9" ht="12" customHeight="1">
      <c r="A368" s="68"/>
      <c r="B368" s="674" t="s">
        <v>311</v>
      </c>
      <c r="C368" s="530"/>
      <c r="D368" s="531" t="s">
        <v>189</v>
      </c>
      <c r="E368" s="453" t="s">
        <v>56</v>
      </c>
      <c r="F368" s="453" t="s">
        <v>57</v>
      </c>
      <c r="G368" s="450" t="s">
        <v>190</v>
      </c>
      <c r="H368" s="532" t="s">
        <v>37</v>
      </c>
      <c r="I368" s="533" t="s">
        <v>855</v>
      </c>
    </row>
    <row r="369" spans="1:9" ht="13.5" customHeight="1" thickBot="1">
      <c r="A369" s="64"/>
      <c r="B369" s="741" t="s">
        <v>242</v>
      </c>
      <c r="C369" s="499"/>
      <c r="D369" s="534" t="s">
        <v>6</v>
      </c>
      <c r="E369" s="459" t="s">
        <v>7</v>
      </c>
      <c r="F369" s="459" t="s">
        <v>8</v>
      </c>
      <c r="G369" s="535" t="s">
        <v>192</v>
      </c>
      <c r="H369" s="489"/>
      <c r="I369" s="536" t="s">
        <v>208</v>
      </c>
    </row>
    <row r="370" spans="1:9" ht="12.75" customHeight="1">
      <c r="A370" s="68"/>
      <c r="B370" s="1595" t="s">
        <v>474</v>
      </c>
      <c r="C370" s="672">
        <v>1</v>
      </c>
      <c r="D370" s="407">
        <v>77</v>
      </c>
      <c r="E370" s="66">
        <v>79</v>
      </c>
      <c r="F370" s="67">
        <v>335</v>
      </c>
      <c r="G370" s="537">
        <v>2350</v>
      </c>
      <c r="H370" s="538" t="s">
        <v>189</v>
      </c>
      <c r="I370" s="2075">
        <f>(D372-D373)*5</f>
        <v>0</v>
      </c>
    </row>
    <row r="371" spans="1:9" ht="13.5" customHeight="1">
      <c r="A371" s="182"/>
      <c r="B371" s="165" t="s">
        <v>118</v>
      </c>
      <c r="C371" s="539"/>
      <c r="D371" s="691"/>
      <c r="E371" s="408"/>
      <c r="F371" s="408"/>
      <c r="G371" s="692"/>
      <c r="H371" s="540" t="s">
        <v>56</v>
      </c>
      <c r="I371" s="2076">
        <f>(E372-E373)*5</f>
        <v>3.5527136788005009E-14</v>
      </c>
    </row>
    <row r="372" spans="1:9" ht="15.75">
      <c r="A372" s="676" t="s">
        <v>244</v>
      </c>
      <c r="B372" s="541" t="s">
        <v>302</v>
      </c>
      <c r="C372" s="371">
        <v>0.45</v>
      </c>
      <c r="D372" s="694">
        <f>(D370/100)*45</f>
        <v>34.65</v>
      </c>
      <c r="E372" s="695">
        <f t="shared" ref="E372:G372" si="7">(E370/100)*45</f>
        <v>35.550000000000004</v>
      </c>
      <c r="F372" s="695">
        <f t="shared" si="7"/>
        <v>150.75</v>
      </c>
      <c r="G372" s="693">
        <f t="shared" si="7"/>
        <v>1057.5</v>
      </c>
      <c r="H372" s="540" t="s">
        <v>57</v>
      </c>
      <c r="I372" s="2077">
        <f>(F372-F373)*5</f>
        <v>0</v>
      </c>
    </row>
    <row r="373" spans="1:9" ht="13.5" customHeight="1">
      <c r="A373" s="1058"/>
      <c r="B373" s="1059" t="s">
        <v>304</v>
      </c>
      <c r="C373" s="1060"/>
      <c r="D373" s="1051">
        <f>(D100+D152+D210+D264+D317)/5</f>
        <v>34.65</v>
      </c>
      <c r="E373" s="1052">
        <f>(E100+E152+E210+E264+E317)/5</f>
        <v>35.549999999999997</v>
      </c>
      <c r="F373" s="1052">
        <f>(F100+F152+F210+F264+F317)/5</f>
        <v>150.75</v>
      </c>
      <c r="G373" s="1053">
        <f>(G100+G152+G210+G264+G317)/5</f>
        <v>1057.5</v>
      </c>
      <c r="H373" s="543" t="s">
        <v>854</v>
      </c>
      <c r="I373" s="2078"/>
    </row>
    <row r="374" spans="1:9" ht="15.75" thickBot="1">
      <c r="A374" s="246"/>
      <c r="B374" s="2068" t="s">
        <v>856</v>
      </c>
      <c r="C374" s="1050" t="s">
        <v>40</v>
      </c>
      <c r="D374" s="2069">
        <f>(D373*100/D370)-45</f>
        <v>0</v>
      </c>
      <c r="E374" s="2070">
        <f t="shared" ref="E374:G374" si="8">(E373*100/E370)-45</f>
        <v>0</v>
      </c>
      <c r="F374" s="2070">
        <f t="shared" si="8"/>
        <v>0</v>
      </c>
      <c r="G374" s="2071">
        <f t="shared" si="8"/>
        <v>0</v>
      </c>
      <c r="H374" s="547" t="s">
        <v>466</v>
      </c>
      <c r="I374" s="2079">
        <f>(G372-G373)*5</f>
        <v>0</v>
      </c>
    </row>
    <row r="375" spans="1:9" ht="15.75" thickBot="1"/>
    <row r="376" spans="1:9" ht="14.25" customHeight="1" thickBot="1">
      <c r="A376" s="526" t="s">
        <v>157</v>
      </c>
      <c r="B376" s="65"/>
      <c r="C376" s="833" t="s">
        <v>313</v>
      </c>
      <c r="D376" s="373" t="s">
        <v>182</v>
      </c>
      <c r="E376" s="373"/>
      <c r="F376" s="373"/>
      <c r="G376" s="448" t="s">
        <v>183</v>
      </c>
      <c r="H376" s="528" t="s">
        <v>206</v>
      </c>
      <c r="I376" s="529"/>
    </row>
    <row r="377" spans="1:9" ht="14.25" customHeight="1">
      <c r="A377" s="742" t="s">
        <v>261</v>
      </c>
      <c r="B377" s="11"/>
      <c r="C377" s="530"/>
      <c r="D377" s="531" t="s">
        <v>189</v>
      </c>
      <c r="E377" s="453" t="s">
        <v>56</v>
      </c>
      <c r="F377" s="453" t="s">
        <v>57</v>
      </c>
      <c r="G377" s="450" t="s">
        <v>190</v>
      </c>
      <c r="H377" s="532" t="s">
        <v>37</v>
      </c>
      <c r="I377" s="533" t="s">
        <v>855</v>
      </c>
    </row>
    <row r="378" spans="1:9" ht="12" customHeight="1" thickBot="1">
      <c r="A378" s="64"/>
      <c r="B378" s="741" t="s">
        <v>312</v>
      </c>
      <c r="C378" s="499"/>
      <c r="D378" s="534" t="s">
        <v>6</v>
      </c>
      <c r="E378" s="459" t="s">
        <v>7</v>
      </c>
      <c r="F378" s="459" t="s">
        <v>8</v>
      </c>
      <c r="G378" s="535" t="s">
        <v>192</v>
      </c>
      <c r="H378" s="489"/>
      <c r="I378" s="536" t="s">
        <v>208</v>
      </c>
    </row>
    <row r="379" spans="1:9" ht="12.75" customHeight="1">
      <c r="A379" s="91"/>
      <c r="B379" s="1595" t="s">
        <v>474</v>
      </c>
      <c r="C379" s="825">
        <v>1</v>
      </c>
      <c r="D379" s="407">
        <v>77</v>
      </c>
      <c r="E379" s="66">
        <v>79</v>
      </c>
      <c r="F379" s="67">
        <v>335</v>
      </c>
      <c r="G379" s="537">
        <v>2350</v>
      </c>
      <c r="H379" s="823" t="s">
        <v>189</v>
      </c>
      <c r="I379" s="2075">
        <f>(D381-D382)*5</f>
        <v>0</v>
      </c>
    </row>
    <row r="380" spans="1:9">
      <c r="A380" s="182"/>
      <c r="B380" s="666" t="s">
        <v>118</v>
      </c>
      <c r="C380" s="826"/>
      <c r="D380" s="691"/>
      <c r="E380" s="408"/>
      <c r="F380" s="408"/>
      <c r="G380" s="692"/>
      <c r="H380" s="540" t="s">
        <v>56</v>
      </c>
      <c r="I380" s="2076">
        <f>(E381-E382)*5</f>
        <v>3.5527136788005009E-14</v>
      </c>
    </row>
    <row r="381" spans="1:9" ht="15.75">
      <c r="A381" s="827" t="s">
        <v>244</v>
      </c>
      <c r="B381" s="828" t="s">
        <v>303</v>
      </c>
      <c r="C381" s="829">
        <v>0.7</v>
      </c>
      <c r="D381" s="830">
        <f>(D379/100)*70</f>
        <v>53.9</v>
      </c>
      <c r="E381" s="831">
        <f t="shared" ref="E381:G381" si="9">(E379/100)*70</f>
        <v>55.300000000000004</v>
      </c>
      <c r="F381" s="831">
        <f t="shared" si="9"/>
        <v>234.5</v>
      </c>
      <c r="G381" s="832">
        <f t="shared" si="9"/>
        <v>1645</v>
      </c>
      <c r="H381" s="540" t="s">
        <v>57</v>
      </c>
      <c r="I381" s="2077">
        <f>(F381-F382)*5</f>
        <v>0</v>
      </c>
    </row>
    <row r="382" spans="1:9">
      <c r="A382" s="1058"/>
      <c r="B382" s="1059" t="s">
        <v>304</v>
      </c>
      <c r="C382" s="1060"/>
      <c r="D382" s="2072">
        <f>(D105+D157+D215+D269+D322)/5</f>
        <v>53.9</v>
      </c>
      <c r="E382" s="2073">
        <f>(E105+E157+E215+E269+E322)/5</f>
        <v>55.3</v>
      </c>
      <c r="F382" s="2073">
        <f>(F105+F157+F215+F269+F322)/5</f>
        <v>234.5</v>
      </c>
      <c r="G382" s="2074">
        <f>(G105+G157+G215+G269+G322)/5</f>
        <v>1645</v>
      </c>
      <c r="H382" s="543" t="s">
        <v>854</v>
      </c>
      <c r="I382" s="2078"/>
    </row>
    <row r="383" spans="1:9" ht="15.75" thickBot="1">
      <c r="A383" s="246"/>
      <c r="B383" s="2068" t="s">
        <v>856</v>
      </c>
      <c r="C383" s="1050" t="s">
        <v>40</v>
      </c>
      <c r="D383" s="2069">
        <f>(D382*100/D379)-70</f>
        <v>0</v>
      </c>
      <c r="E383" s="2070">
        <f t="shared" ref="E383:G383" si="10">(E382*100/E379)-70</f>
        <v>0</v>
      </c>
      <c r="F383" s="2070">
        <f t="shared" si="10"/>
        <v>0</v>
      </c>
      <c r="G383" s="2071">
        <f t="shared" si="10"/>
        <v>0</v>
      </c>
      <c r="H383" s="547" t="s">
        <v>466</v>
      </c>
      <c r="I383" s="2079">
        <f>(G381-G382)*5</f>
        <v>0</v>
      </c>
    </row>
    <row r="384" spans="1:9">
      <c r="C384" s="12" t="s">
        <v>213</v>
      </c>
      <c r="G384" s="1022"/>
      <c r="H384" s="1022"/>
      <c r="I384" s="1022"/>
    </row>
    <row r="385" spans="1:9" s="69" customFormat="1" ht="11.25">
      <c r="A385" s="908" t="s">
        <v>472</v>
      </c>
      <c r="E385" s="324"/>
      <c r="F385" s="324"/>
      <c r="G385" s="324"/>
    </row>
    <row r="386" spans="1:9">
      <c r="B386" s="25" t="s">
        <v>209</v>
      </c>
      <c r="D386"/>
      <c r="E386"/>
      <c r="F386" s="25"/>
      <c r="G386" s="25"/>
      <c r="H386" s="26"/>
      <c r="I386" s="26"/>
    </row>
    <row r="387" spans="1:9" ht="15.75">
      <c r="A387" s="28" t="s">
        <v>210</v>
      </c>
      <c r="B387" s="26"/>
      <c r="C387"/>
      <c r="D387" s="28" t="s">
        <v>0</v>
      </c>
      <c r="E387"/>
      <c r="F387" s="2" t="s">
        <v>473</v>
      </c>
      <c r="G387" s="26"/>
      <c r="H387" s="26"/>
      <c r="I387" s="33"/>
    </row>
    <row r="388" spans="1:9" ht="19.5" thickBot="1">
      <c r="B388" s="1"/>
      <c r="C388" s="1592" t="s">
        <v>379</v>
      </c>
      <c r="F388" s="845"/>
    </row>
    <row r="389" spans="1:9" ht="15.75" thickBot="1">
      <c r="A389" s="445" t="s">
        <v>180</v>
      </c>
      <c r="B389" s="95"/>
      <c r="C389" s="446" t="s">
        <v>181</v>
      </c>
      <c r="D389" s="373" t="s">
        <v>182</v>
      </c>
      <c r="E389" s="373"/>
      <c r="F389" s="373"/>
      <c r="G389" s="447" t="s">
        <v>183</v>
      </c>
      <c r="H389" s="448" t="s">
        <v>184</v>
      </c>
      <c r="I389" s="449" t="s">
        <v>185</v>
      </c>
    </row>
    <row r="390" spans="1:9">
      <c r="A390" s="450" t="s">
        <v>186</v>
      </c>
      <c r="B390" s="451" t="s">
        <v>187</v>
      </c>
      <c r="C390" s="452" t="s">
        <v>188</v>
      </c>
      <c r="D390" s="453" t="s">
        <v>189</v>
      </c>
      <c r="E390" s="453" t="s">
        <v>56</v>
      </c>
      <c r="F390" s="453" t="s">
        <v>57</v>
      </c>
      <c r="G390" s="454" t="s">
        <v>190</v>
      </c>
      <c r="H390" s="455" t="s">
        <v>191</v>
      </c>
      <c r="I390" s="456" t="s">
        <v>360</v>
      </c>
    </row>
    <row r="391" spans="1:9" ht="15.75" thickBot="1">
      <c r="A391" s="457"/>
      <c r="B391" s="500"/>
      <c r="C391" s="458"/>
      <c r="D391" s="459" t="s">
        <v>6</v>
      </c>
      <c r="E391" s="459" t="s">
        <v>7</v>
      </c>
      <c r="F391" s="459" t="s">
        <v>8</v>
      </c>
      <c r="G391" s="460" t="s">
        <v>192</v>
      </c>
      <c r="H391" s="461" t="s">
        <v>193</v>
      </c>
      <c r="I391" s="462" t="s">
        <v>359</v>
      </c>
    </row>
    <row r="392" spans="1:9">
      <c r="A392" s="95"/>
      <c r="B392" s="1615" t="s">
        <v>158</v>
      </c>
      <c r="C392" s="1640"/>
      <c r="D392" s="465"/>
      <c r="E392" s="466"/>
      <c r="F392" s="466"/>
      <c r="G392" s="697"/>
      <c r="H392" s="510"/>
      <c r="I392" s="469"/>
    </row>
    <row r="393" spans="1:9">
      <c r="A393" s="471" t="s">
        <v>194</v>
      </c>
      <c r="B393" s="1672" t="s">
        <v>369</v>
      </c>
      <c r="C393" s="271">
        <v>60</v>
      </c>
      <c r="D393" s="360">
        <v>1.7</v>
      </c>
      <c r="E393" s="362">
        <v>0.1</v>
      </c>
      <c r="F393" s="362">
        <v>3.5</v>
      </c>
      <c r="G393" s="938">
        <v>22.1</v>
      </c>
      <c r="H393" s="512"/>
      <c r="I393" s="473" t="s">
        <v>383</v>
      </c>
    </row>
    <row r="394" spans="1:9">
      <c r="A394" s="92"/>
      <c r="B394" s="1068" t="s">
        <v>623</v>
      </c>
      <c r="C394" s="472" t="s">
        <v>617</v>
      </c>
      <c r="D394" s="662">
        <v>3.0790000000000002</v>
      </c>
      <c r="E394" s="362">
        <v>10.672000000000001</v>
      </c>
      <c r="F394" s="745">
        <v>12.961</v>
      </c>
      <c r="G394" s="938">
        <v>160.208</v>
      </c>
      <c r="H394" s="512"/>
      <c r="I394" s="1587" t="s">
        <v>548</v>
      </c>
    </row>
    <row r="395" spans="1:9">
      <c r="A395" s="474" t="s">
        <v>320</v>
      </c>
      <c r="B395" s="1673" t="s">
        <v>549</v>
      </c>
      <c r="C395" s="513"/>
      <c r="D395" s="971">
        <v>7.2</v>
      </c>
      <c r="E395" s="950">
        <v>5.32</v>
      </c>
      <c r="F395" s="972">
        <v>2.08</v>
      </c>
      <c r="G395" s="1067">
        <v>85.2</v>
      </c>
      <c r="H395" s="517"/>
      <c r="I395" s="944" t="s">
        <v>545</v>
      </c>
    </row>
    <row r="396" spans="1:9" ht="15.75">
      <c r="A396" s="475" t="s">
        <v>12</v>
      </c>
      <c r="B396" s="1673" t="s">
        <v>250</v>
      </c>
      <c r="C396" s="390">
        <v>200</v>
      </c>
      <c r="D396" s="974">
        <v>5.6440000000000001</v>
      </c>
      <c r="E396" s="975">
        <v>5.0279999999999996</v>
      </c>
      <c r="F396" s="975">
        <v>15.334</v>
      </c>
      <c r="G396" s="1067">
        <v>129.32400000000001</v>
      </c>
      <c r="H396" s="517"/>
      <c r="I396" s="1670" t="s">
        <v>499</v>
      </c>
    </row>
    <row r="397" spans="1:9">
      <c r="A397" s="479" t="s">
        <v>202</v>
      </c>
      <c r="B397" s="389" t="s">
        <v>10</v>
      </c>
      <c r="C397" s="481">
        <v>35</v>
      </c>
      <c r="D397" s="1904">
        <v>1.3480000000000001</v>
      </c>
      <c r="E397" s="359">
        <v>0.48099999999999998</v>
      </c>
      <c r="F397" s="350">
        <v>18.97</v>
      </c>
      <c r="G397" s="925">
        <v>85.600999999999999</v>
      </c>
      <c r="H397" s="482"/>
      <c r="I397" s="478" t="s">
        <v>9</v>
      </c>
    </row>
    <row r="398" spans="1:9">
      <c r="A398" s="479"/>
      <c r="B398" s="1068" t="s">
        <v>426</v>
      </c>
      <c r="C398" s="472">
        <v>30</v>
      </c>
      <c r="D398" s="2031">
        <v>1.6950000000000001</v>
      </c>
      <c r="E398" s="362">
        <v>0.45</v>
      </c>
      <c r="F398" s="362">
        <v>12.56</v>
      </c>
      <c r="G398" s="925">
        <v>61.07</v>
      </c>
      <c r="H398" s="482"/>
      <c r="I398" s="473" t="s">
        <v>9</v>
      </c>
    </row>
    <row r="399" spans="1:9" ht="15.75" thickBot="1">
      <c r="A399" s="900"/>
      <c r="B399" s="265" t="s">
        <v>487</v>
      </c>
      <c r="C399" s="494">
        <v>100</v>
      </c>
      <c r="D399" s="507">
        <v>0.4</v>
      </c>
      <c r="E399" s="508">
        <v>0.4</v>
      </c>
      <c r="F399" s="509">
        <v>9.8000000000000007</v>
      </c>
      <c r="G399" s="1710">
        <v>47</v>
      </c>
      <c r="H399" s="687"/>
      <c r="I399" s="1618" t="s">
        <v>619</v>
      </c>
    </row>
    <row r="400" spans="1:9">
      <c r="A400" s="485" t="s">
        <v>211</v>
      </c>
      <c r="C400" s="1854">
        <f>C393+C396+C397+C398+C399+120+80</f>
        <v>625</v>
      </c>
      <c r="D400" s="486">
        <f>SUM(D393:D399)</f>
        <v>21.065999999999995</v>
      </c>
      <c r="E400" s="487">
        <f>SUM(E393:E399)</f>
        <v>22.450999999999997</v>
      </c>
      <c r="F400" s="488">
        <f>SUM(F393:F399)</f>
        <v>75.204999999999998</v>
      </c>
      <c r="G400" s="699">
        <f>SUM(G393:G399)</f>
        <v>590.50300000000004</v>
      </c>
      <c r="H400" s="887" t="s">
        <v>316</v>
      </c>
      <c r="I400" s="839" t="s">
        <v>208</v>
      </c>
    </row>
    <row r="401" spans="1:9">
      <c r="A401" s="1007"/>
      <c r="B401" s="1008" t="s">
        <v>11</v>
      </c>
      <c r="C401" s="1588">
        <v>0.25</v>
      </c>
      <c r="D401" s="892">
        <v>19.25</v>
      </c>
      <c r="E401" s="893">
        <v>19.75</v>
      </c>
      <c r="F401" s="894">
        <v>83.75</v>
      </c>
      <c r="G401" s="895">
        <v>587.5</v>
      </c>
      <c r="H401" s="1590">
        <f>G401-G400</f>
        <v>-3.0030000000000427</v>
      </c>
      <c r="I401" s="834" t="s">
        <v>466</v>
      </c>
    </row>
    <row r="402" spans="1:9" ht="15.75" thickBot="1">
      <c r="A402" s="246"/>
      <c r="B402" s="1003" t="s">
        <v>475</v>
      </c>
      <c r="C402" s="1582"/>
      <c r="D402" s="2504">
        <f>(D400*100/D668)-25</f>
        <v>2.3584415584415517</v>
      </c>
      <c r="E402" s="508">
        <f>(E400*100/E668)-25</f>
        <v>3.4189873417721515</v>
      </c>
      <c r="F402" s="508">
        <f>(F400*100/F668)-25</f>
        <v>-2.5507462686567166</v>
      </c>
      <c r="G402" s="2505">
        <f>(G400*100/G668)-25</f>
        <v>0.12778723404255388</v>
      </c>
      <c r="H402" s="1589"/>
      <c r="I402" s="1005"/>
    </row>
    <row r="403" spans="1:9" ht="15.75" customHeight="1">
      <c r="A403" s="95"/>
      <c r="B403" s="696" t="s">
        <v>123</v>
      </c>
      <c r="C403" s="95"/>
      <c r="D403" s="5"/>
      <c r="E403" s="490"/>
      <c r="F403" s="490"/>
      <c r="G403" s="490"/>
      <c r="H403" s="492"/>
      <c r="I403" s="492"/>
    </row>
    <row r="404" spans="1:9">
      <c r="A404" s="92"/>
      <c r="B404" s="519" t="s">
        <v>918</v>
      </c>
      <c r="C404" s="514">
        <v>60</v>
      </c>
      <c r="D404" s="1645">
        <v>1.0249999999999999</v>
      </c>
      <c r="E404" s="1042">
        <v>3.0030000000000001</v>
      </c>
      <c r="F404" s="1042">
        <v>5.0750000000000002</v>
      </c>
      <c r="G404" s="938">
        <v>51.42</v>
      </c>
      <c r="H404" s="512"/>
      <c r="I404" s="761" t="s">
        <v>517</v>
      </c>
    </row>
    <row r="405" spans="1:9">
      <c r="A405" s="92"/>
      <c r="B405" s="819" t="s">
        <v>919</v>
      </c>
      <c r="C405" s="92"/>
      <c r="D405" s="1129"/>
      <c r="E405" s="942"/>
      <c r="F405" s="942"/>
      <c r="G405" s="1562"/>
      <c r="H405" s="513"/>
      <c r="I405" s="513"/>
    </row>
    <row r="406" spans="1:9">
      <c r="A406" s="92"/>
      <c r="B406" s="519" t="s">
        <v>806</v>
      </c>
      <c r="C406" s="481">
        <v>200</v>
      </c>
      <c r="D406" s="232">
        <v>2.3199999999999998</v>
      </c>
      <c r="E406" s="350">
        <v>3.32</v>
      </c>
      <c r="F406" s="350">
        <v>16.536000000000001</v>
      </c>
      <c r="G406" s="925">
        <v>99.304000000000002</v>
      </c>
      <c r="H406" s="502"/>
      <c r="I406" s="470" t="s">
        <v>892</v>
      </c>
    </row>
    <row r="407" spans="1:9">
      <c r="A407" s="471" t="s">
        <v>194</v>
      </c>
      <c r="B407" s="860" t="s">
        <v>905</v>
      </c>
      <c r="C407" s="481">
        <v>90</v>
      </c>
      <c r="D407" s="1904">
        <v>16.582000000000001</v>
      </c>
      <c r="E407" s="1833">
        <v>15.329000000000001</v>
      </c>
      <c r="F407" s="359">
        <v>11.798999999999999</v>
      </c>
      <c r="G407" s="1844">
        <v>251.48500000000001</v>
      </c>
      <c r="H407" s="477"/>
      <c r="I407" s="478" t="s">
        <v>689</v>
      </c>
    </row>
    <row r="408" spans="1:9">
      <c r="A408" s="474" t="s">
        <v>320</v>
      </c>
      <c r="B408" s="519" t="s">
        <v>935</v>
      </c>
      <c r="C408" s="481">
        <v>150</v>
      </c>
      <c r="D408" s="232">
        <v>2.85</v>
      </c>
      <c r="E408" s="350">
        <v>6.45</v>
      </c>
      <c r="F408" s="350">
        <v>14.025</v>
      </c>
      <c r="G408" s="2337">
        <v>127.5</v>
      </c>
      <c r="H408" s="477"/>
      <c r="I408" s="478" t="s">
        <v>1024</v>
      </c>
    </row>
    <row r="409" spans="1:9" ht="15.75">
      <c r="A409" s="475" t="s">
        <v>12</v>
      </c>
      <c r="B409" s="476" t="s">
        <v>327</v>
      </c>
      <c r="C409" s="269">
        <v>200</v>
      </c>
      <c r="D409" s="352">
        <v>1</v>
      </c>
      <c r="E409" s="350">
        <v>0</v>
      </c>
      <c r="F409" s="350">
        <v>25.4</v>
      </c>
      <c r="G409" s="2337">
        <v>105.6</v>
      </c>
      <c r="H409" s="502"/>
      <c r="I409" s="478" t="s">
        <v>559</v>
      </c>
    </row>
    <row r="410" spans="1:9">
      <c r="A410" s="479" t="s">
        <v>202</v>
      </c>
      <c r="B410" s="476" t="s">
        <v>10</v>
      </c>
      <c r="C410" s="481">
        <v>50</v>
      </c>
      <c r="D410" s="1904">
        <v>1.925</v>
      </c>
      <c r="E410" s="359">
        <v>0.68799999999999994</v>
      </c>
      <c r="F410" s="350">
        <v>27.1</v>
      </c>
      <c r="G410" s="925">
        <v>122.292</v>
      </c>
      <c r="H410" s="482"/>
      <c r="I410" s="478" t="s">
        <v>9</v>
      </c>
    </row>
    <row r="411" spans="1:9" ht="15.75" thickBot="1">
      <c r="A411" s="900"/>
      <c r="B411" s="483" t="s">
        <v>426</v>
      </c>
      <c r="C411" s="472">
        <v>30</v>
      </c>
      <c r="D411" s="2031">
        <v>1.6950000000000001</v>
      </c>
      <c r="E411" s="362">
        <v>0.45</v>
      </c>
      <c r="F411" s="362">
        <v>12.56</v>
      </c>
      <c r="G411" s="925">
        <v>61.07</v>
      </c>
      <c r="H411" s="482"/>
      <c r="I411" s="473" t="s">
        <v>9</v>
      </c>
    </row>
    <row r="412" spans="1:9">
      <c r="A412" s="485" t="s">
        <v>197</v>
      </c>
      <c r="B412" s="733"/>
      <c r="C412" s="1128">
        <f>SUM(C404:C411)</f>
        <v>780</v>
      </c>
      <c r="D412" s="496">
        <f>SUM(D404:D411)</f>
        <v>27.397000000000002</v>
      </c>
      <c r="E412" s="487">
        <f>SUM(E404:E411)</f>
        <v>29.24</v>
      </c>
      <c r="F412" s="497">
        <f>SUM(F404:F411)</f>
        <v>112.495</v>
      </c>
      <c r="G412" s="699">
        <f>SUM(G404:G411)</f>
        <v>818.67100000000016</v>
      </c>
      <c r="H412" s="887" t="s">
        <v>316</v>
      </c>
      <c r="I412" s="839" t="s">
        <v>208</v>
      </c>
    </row>
    <row r="413" spans="1:9">
      <c r="A413" s="1007"/>
      <c r="B413" s="1008" t="s">
        <v>11</v>
      </c>
      <c r="C413" s="1588">
        <v>0.35</v>
      </c>
      <c r="D413" s="892">
        <v>26.95</v>
      </c>
      <c r="E413" s="893">
        <v>27.65</v>
      </c>
      <c r="F413" s="894">
        <v>117.25</v>
      </c>
      <c r="G413" s="895">
        <v>822.5</v>
      </c>
      <c r="H413" s="1590">
        <f>G413-G412</f>
        <v>3.8289999999998372</v>
      </c>
      <c r="I413" s="834" t="s">
        <v>466</v>
      </c>
    </row>
    <row r="414" spans="1:9" ht="15.75" thickBot="1">
      <c r="A414" s="246"/>
      <c r="B414" s="1003" t="s">
        <v>475</v>
      </c>
      <c r="C414" s="1582"/>
      <c r="D414" s="2504">
        <f>(D412*100/D668)-35</f>
        <v>0.58051948051948443</v>
      </c>
      <c r="E414" s="508">
        <f>(E412*100/E668)-35</f>
        <v>2.0126582278480996</v>
      </c>
      <c r="F414" s="508">
        <f>(F412*100/F668)-35</f>
        <v>-1.4194029850746261</v>
      </c>
      <c r="G414" s="2505">
        <f>(G412*100/G668)-35</f>
        <v>-0.16293617021275963</v>
      </c>
      <c r="H414" s="1589"/>
      <c r="I414" s="1005"/>
    </row>
    <row r="415" spans="1:9">
      <c r="A415" s="95"/>
      <c r="B415" s="178" t="s">
        <v>245</v>
      </c>
      <c r="C415" s="95"/>
      <c r="D415" s="5"/>
      <c r="E415" s="748"/>
      <c r="F415" s="748"/>
      <c r="G415" s="748"/>
      <c r="H415" s="492"/>
      <c r="I415" s="492"/>
    </row>
    <row r="416" spans="1:9">
      <c r="A416" s="92"/>
      <c r="B416" s="503" t="s">
        <v>536</v>
      </c>
      <c r="C416" s="481">
        <v>200</v>
      </c>
      <c r="D416" s="232">
        <v>0.3</v>
      </c>
      <c r="E416" s="350">
        <v>0.01</v>
      </c>
      <c r="F416" s="359">
        <v>14.757</v>
      </c>
      <c r="G416" s="935">
        <v>61.11</v>
      </c>
      <c r="H416" s="482"/>
      <c r="I416" s="470" t="s">
        <v>488</v>
      </c>
    </row>
    <row r="417" spans="1:9">
      <c r="A417" s="92"/>
      <c r="B417" s="1708" t="s">
        <v>744</v>
      </c>
      <c r="C417" s="481">
        <v>105</v>
      </c>
      <c r="D417" s="1904">
        <v>4.3159999999999998</v>
      </c>
      <c r="E417" s="1833">
        <v>7.4290000000000003</v>
      </c>
      <c r="F417" s="359">
        <v>10.085000000000001</v>
      </c>
      <c r="G417" s="925">
        <v>124.458</v>
      </c>
      <c r="H417" s="477"/>
      <c r="I417" s="478" t="s">
        <v>807</v>
      </c>
    </row>
    <row r="418" spans="1:9" ht="15.75" thickBot="1">
      <c r="A418" s="900"/>
      <c r="B418" s="476" t="s">
        <v>10</v>
      </c>
      <c r="C418" s="481">
        <v>20</v>
      </c>
      <c r="D418" s="232">
        <v>0.77</v>
      </c>
      <c r="E418" s="350">
        <v>0.27500000000000002</v>
      </c>
      <c r="F418" s="350">
        <v>10.84</v>
      </c>
      <c r="G418" s="925">
        <v>48.914999999999999</v>
      </c>
      <c r="H418" s="482"/>
      <c r="I418" s="478" t="s">
        <v>9</v>
      </c>
    </row>
    <row r="419" spans="1:9">
      <c r="A419" s="1038" t="s">
        <v>256</v>
      </c>
      <c r="B419" s="43"/>
      <c r="C419" s="178">
        <f>SUM(C416:C418)</f>
        <v>325</v>
      </c>
      <c r="D419" s="496">
        <f>SUM(D416:D418)</f>
        <v>5.3859999999999992</v>
      </c>
      <c r="E419" s="487">
        <f>SUM(E416:E418)</f>
        <v>7.7140000000000004</v>
      </c>
      <c r="F419" s="497">
        <f>SUM(F416:F418)</f>
        <v>35.682000000000002</v>
      </c>
      <c r="G419" s="699">
        <f>SUM(G416:G418)</f>
        <v>234.48299999999998</v>
      </c>
      <c r="H419" s="887" t="s">
        <v>316</v>
      </c>
      <c r="I419" s="839" t="s">
        <v>208</v>
      </c>
    </row>
    <row r="420" spans="1:9">
      <c r="A420" s="1007"/>
      <c r="B420" s="1008" t="s">
        <v>11</v>
      </c>
      <c r="C420" s="1588">
        <v>0.1</v>
      </c>
      <c r="D420" s="892">
        <v>7.7</v>
      </c>
      <c r="E420" s="893">
        <v>7.9</v>
      </c>
      <c r="F420" s="894">
        <v>33.5</v>
      </c>
      <c r="G420" s="895">
        <v>235</v>
      </c>
      <c r="H420" s="1590">
        <f>G420-G419</f>
        <v>0.51700000000002433</v>
      </c>
      <c r="I420" s="498"/>
    </row>
    <row r="421" spans="1:9" ht="15.75" thickBot="1">
      <c r="A421" s="246"/>
      <c r="B421" s="1003" t="s">
        <v>475</v>
      </c>
      <c r="C421" s="1582"/>
      <c r="D421" s="2504">
        <f>(D419*100/D668)-10</f>
        <v>-3.0051948051948063</v>
      </c>
      <c r="E421" s="508">
        <f>(E419*100/E668)-10</f>
        <v>-0.23544303797468302</v>
      </c>
      <c r="F421" s="508">
        <f>(F419*100/F668)-10</f>
        <v>0.65134328358209004</v>
      </c>
      <c r="G421" s="2505">
        <f>(G419*100/G668)-10</f>
        <v>-2.2000000000000242E-2</v>
      </c>
      <c r="H421" s="1589"/>
      <c r="I421" s="1005"/>
    </row>
    <row r="422" spans="1:9" ht="16.5" thickBot="1">
      <c r="A422" s="115"/>
      <c r="B422" s="577"/>
      <c r="C422" s="130"/>
      <c r="D422" s="729"/>
      <c r="E422" s="729"/>
      <c r="F422" s="729"/>
      <c r="G422" s="633"/>
      <c r="H422" s="130"/>
      <c r="I422" s="130"/>
    </row>
    <row r="423" spans="1:9">
      <c r="A423" s="841"/>
      <c r="B423" s="43" t="s">
        <v>315</v>
      </c>
      <c r="C423" s="44"/>
      <c r="D423" s="157">
        <f>D400+D412</f>
        <v>48.462999999999994</v>
      </c>
      <c r="E423" s="252">
        <f>E400+E412</f>
        <v>51.690999999999995</v>
      </c>
      <c r="F423" s="252">
        <f>F400+F412</f>
        <v>187.7</v>
      </c>
      <c r="G423" s="843">
        <f>G400+G412</f>
        <v>1409.1740000000002</v>
      </c>
      <c r="H423" s="887" t="s">
        <v>316</v>
      </c>
      <c r="I423" s="839" t="s">
        <v>208</v>
      </c>
    </row>
    <row r="424" spans="1:9">
      <c r="A424" s="443"/>
      <c r="B424" s="897" t="s">
        <v>11</v>
      </c>
      <c r="C424" s="1588">
        <v>0.6</v>
      </c>
      <c r="D424" s="835">
        <v>46.2</v>
      </c>
      <c r="E424" s="836">
        <v>47.4</v>
      </c>
      <c r="F424" s="837">
        <v>201</v>
      </c>
      <c r="G424" s="838">
        <v>1410</v>
      </c>
      <c r="H424" s="844">
        <f>G424-G423</f>
        <v>0.82599999999979445</v>
      </c>
      <c r="I424" s="834" t="s">
        <v>466</v>
      </c>
    </row>
    <row r="425" spans="1:9" ht="15.75" thickBot="1">
      <c r="A425" s="246"/>
      <c r="B425" s="1003" t="s">
        <v>475</v>
      </c>
      <c r="C425" s="1582"/>
      <c r="D425" s="2504">
        <f>(D423*100/D668)-60</f>
        <v>2.9389610389610326</v>
      </c>
      <c r="E425" s="508">
        <f>(E423*100/E668)-60</f>
        <v>5.4316455696202439</v>
      </c>
      <c r="F425" s="508">
        <f>(F423*100/F668)-60</f>
        <v>-3.9701492537313428</v>
      </c>
      <c r="G425" s="2505">
        <f>(G423*100/G668)-60</f>
        <v>-3.5148936170202205E-2</v>
      </c>
      <c r="H425" s="1589"/>
      <c r="I425" s="1005"/>
    </row>
    <row r="427" spans="1:9" ht="15.75" thickBot="1"/>
    <row r="428" spans="1:9">
      <c r="A428" s="841"/>
      <c r="B428" s="43" t="s">
        <v>314</v>
      </c>
      <c r="C428" s="44"/>
      <c r="D428" s="157">
        <f>D412+D419</f>
        <v>32.783000000000001</v>
      </c>
      <c r="E428" s="252">
        <f>E412+E419</f>
        <v>36.954000000000001</v>
      </c>
      <c r="F428" s="252">
        <f>F412+F419</f>
        <v>148.17700000000002</v>
      </c>
      <c r="G428" s="843">
        <f>G412+G419</f>
        <v>1053.1540000000002</v>
      </c>
      <c r="H428" s="887" t="s">
        <v>316</v>
      </c>
      <c r="I428" s="839" t="s">
        <v>208</v>
      </c>
    </row>
    <row r="429" spans="1:9">
      <c r="A429" s="443"/>
      <c r="B429" s="897" t="s">
        <v>11</v>
      </c>
      <c r="C429" s="1588">
        <v>0.45</v>
      </c>
      <c r="D429" s="892">
        <v>34.65</v>
      </c>
      <c r="E429" s="893">
        <v>35.549999999999997</v>
      </c>
      <c r="F429" s="894">
        <v>150.75</v>
      </c>
      <c r="G429" s="895">
        <v>1057.5</v>
      </c>
      <c r="H429" s="886">
        <f>G429-G428</f>
        <v>4.3459999999997763</v>
      </c>
      <c r="I429" s="834" t="s">
        <v>466</v>
      </c>
    </row>
    <row r="430" spans="1:9" ht="15.75" thickBot="1">
      <c r="A430" s="246"/>
      <c r="B430" s="1003" t="s">
        <v>475</v>
      </c>
      <c r="C430" s="1582"/>
      <c r="D430" s="2504">
        <f>(D428*100/D668)-45</f>
        <v>-2.4246753246753201</v>
      </c>
      <c r="E430" s="508">
        <f>(E428*100/E668)-45</f>
        <v>1.7772151898734165</v>
      </c>
      <c r="F430" s="508">
        <f>(F428*100/F668)-45</f>
        <v>-0.76805970149253255</v>
      </c>
      <c r="G430" s="2505">
        <f>(G428*100/G668)-45</f>
        <v>-0.1849361702127581</v>
      </c>
      <c r="H430" s="1589"/>
      <c r="I430" s="1005"/>
    </row>
    <row r="432" spans="1:9" ht="15.75" thickBot="1"/>
    <row r="433" spans="1:9" ht="15.75" thickBot="1">
      <c r="A433" s="841"/>
      <c r="B433" s="43" t="s">
        <v>257</v>
      </c>
      <c r="C433" s="44"/>
      <c r="D433" s="164">
        <f>D400+D412+D419</f>
        <v>53.84899999999999</v>
      </c>
      <c r="E433" s="101">
        <f>E400+E412+E419</f>
        <v>59.404999999999994</v>
      </c>
      <c r="F433" s="101">
        <f>F400+F412+F419</f>
        <v>223.38200000000001</v>
      </c>
      <c r="G433" s="253">
        <f>G400+G412+G419</f>
        <v>1643.6570000000002</v>
      </c>
      <c r="H433" s="887" t="s">
        <v>316</v>
      </c>
      <c r="I433" s="839" t="s">
        <v>208</v>
      </c>
    </row>
    <row r="434" spans="1:9">
      <c r="A434" s="91"/>
      <c r="B434" s="891" t="s">
        <v>11</v>
      </c>
      <c r="C434" s="1588">
        <v>0.7</v>
      </c>
      <c r="D434" s="892">
        <v>53.9</v>
      </c>
      <c r="E434" s="893">
        <v>55.3</v>
      </c>
      <c r="F434" s="894">
        <v>234.5</v>
      </c>
      <c r="G434" s="895">
        <v>1645</v>
      </c>
      <c r="H434" s="886">
        <f>G434-G433</f>
        <v>1.3429999999998472</v>
      </c>
      <c r="I434" s="834" t="s">
        <v>466</v>
      </c>
    </row>
    <row r="435" spans="1:9" ht="15.75" thickBot="1">
      <c r="A435" s="246"/>
      <c r="B435" s="1003" t="s">
        <v>475</v>
      </c>
      <c r="C435" s="1582"/>
      <c r="D435" s="2504">
        <f>(D433*100/D668)-70</f>
        <v>-6.6233766233779079E-2</v>
      </c>
      <c r="E435" s="508">
        <f>(E433*100/E668)-70</f>
        <v>5.1962025316455538</v>
      </c>
      <c r="F435" s="508">
        <f>(F433*100/F668)-70</f>
        <v>-3.3188059701492563</v>
      </c>
      <c r="G435" s="2505">
        <f>(G433*100/G668)-70</f>
        <v>-5.7148936170207776E-2</v>
      </c>
      <c r="H435" s="1589"/>
      <c r="I435" s="1005"/>
    </row>
    <row r="436" spans="1:9">
      <c r="D436" s="5"/>
      <c r="E436" s="5"/>
      <c r="F436" s="5"/>
      <c r="G436" s="5"/>
    </row>
    <row r="437" spans="1:9">
      <c r="D437" s="5"/>
      <c r="E437" s="5"/>
      <c r="F437" s="5"/>
      <c r="G437" s="5"/>
    </row>
    <row r="438" spans="1:9">
      <c r="C438" s="12"/>
    </row>
    <row r="439" spans="1:9">
      <c r="C439" s="12" t="s">
        <v>213</v>
      </c>
    </row>
    <row r="440" spans="1:9" s="69" customFormat="1" ht="11.25">
      <c r="A440" s="908" t="s">
        <v>472</v>
      </c>
      <c r="E440" s="324"/>
      <c r="F440" s="324"/>
      <c r="G440" s="324"/>
    </row>
    <row r="441" spans="1:9">
      <c r="B441" s="25" t="s">
        <v>209</v>
      </c>
      <c r="D441"/>
      <c r="E441"/>
      <c r="F441" s="25"/>
      <c r="G441" s="25"/>
      <c r="H441" s="26"/>
      <c r="I441" s="26"/>
    </row>
    <row r="442" spans="1:9" ht="15.75">
      <c r="A442" s="28" t="s">
        <v>210</v>
      </c>
      <c r="B442" s="26"/>
      <c r="C442"/>
      <c r="D442" s="28" t="s">
        <v>0</v>
      </c>
      <c r="E442"/>
      <c r="F442" s="2" t="s">
        <v>473</v>
      </c>
      <c r="G442" s="26"/>
      <c r="H442" s="26"/>
      <c r="I442" s="33"/>
    </row>
    <row r="443" spans="1:9" ht="18.75">
      <c r="B443" s="1"/>
      <c r="C443" s="1592" t="s">
        <v>379</v>
      </c>
      <c r="F443" s="15"/>
      <c r="G443" s="52"/>
      <c r="H443" s="52"/>
      <c r="I443" s="238"/>
    </row>
    <row r="444" spans="1:9" ht="15.75" thickBot="1">
      <c r="B444" s="25"/>
    </row>
    <row r="445" spans="1:9" ht="15.75" thickBot="1">
      <c r="A445" s="445" t="s">
        <v>180</v>
      </c>
      <c r="B445" s="95"/>
      <c r="C445" s="446" t="s">
        <v>181</v>
      </c>
      <c r="D445" s="373" t="s">
        <v>182</v>
      </c>
      <c r="E445" s="373"/>
      <c r="F445" s="373"/>
      <c r="G445" s="447" t="s">
        <v>183</v>
      </c>
      <c r="H445" s="448" t="s">
        <v>184</v>
      </c>
      <c r="I445" s="449" t="s">
        <v>185</v>
      </c>
    </row>
    <row r="446" spans="1:9">
      <c r="A446" s="450" t="s">
        <v>186</v>
      </c>
      <c r="B446" s="451" t="s">
        <v>187</v>
      </c>
      <c r="C446" s="452" t="s">
        <v>188</v>
      </c>
      <c r="D446" s="453" t="s">
        <v>189</v>
      </c>
      <c r="E446" s="453" t="s">
        <v>56</v>
      </c>
      <c r="F446" s="453" t="s">
        <v>57</v>
      </c>
      <c r="G446" s="454" t="s">
        <v>190</v>
      </c>
      <c r="H446" s="455" t="s">
        <v>191</v>
      </c>
      <c r="I446" s="456" t="s">
        <v>360</v>
      </c>
    </row>
    <row r="447" spans="1:9" ht="15.75" thickBot="1">
      <c r="A447" s="457"/>
      <c r="B447" s="500"/>
      <c r="C447" s="458"/>
      <c r="D447" s="459" t="s">
        <v>6</v>
      </c>
      <c r="E447" s="459" t="s">
        <v>7</v>
      </c>
      <c r="F447" s="459" t="s">
        <v>8</v>
      </c>
      <c r="G447" s="460" t="s">
        <v>192</v>
      </c>
      <c r="H447" s="461" t="s">
        <v>193</v>
      </c>
      <c r="I447" s="462" t="s">
        <v>359</v>
      </c>
    </row>
    <row r="448" spans="1:9">
      <c r="A448" s="91"/>
      <c r="B448" s="696" t="s">
        <v>158</v>
      </c>
      <c r="C448" s="1640"/>
      <c r="D448" s="465"/>
      <c r="E448" s="466"/>
      <c r="F448" s="466"/>
      <c r="G448" s="697"/>
      <c r="H448" s="510"/>
      <c r="I448" s="469"/>
    </row>
    <row r="449" spans="1:9">
      <c r="A449" s="1636" t="s">
        <v>194</v>
      </c>
      <c r="B449" s="820" t="s">
        <v>374</v>
      </c>
      <c r="C449" s="481">
        <v>60</v>
      </c>
      <c r="D449" s="2258">
        <v>1.2749999999999999</v>
      </c>
      <c r="E449" s="350">
        <v>4.2</v>
      </c>
      <c r="F449" s="2259">
        <v>6.8250000000000002</v>
      </c>
      <c r="G449" s="935">
        <v>71.400000000000006</v>
      </c>
      <c r="H449" s="477"/>
      <c r="I449" s="566" t="s">
        <v>384</v>
      </c>
    </row>
    <row r="450" spans="1:9">
      <c r="A450" s="1637" t="s">
        <v>320</v>
      </c>
      <c r="B450" s="476" t="s">
        <v>151</v>
      </c>
      <c r="C450" s="481">
        <v>200</v>
      </c>
      <c r="D450" s="232">
        <v>15.404999999999999</v>
      </c>
      <c r="E450" s="350">
        <v>10.805</v>
      </c>
      <c r="F450" s="870">
        <v>25.934999999999999</v>
      </c>
      <c r="G450" s="1974">
        <v>275.75900000000001</v>
      </c>
      <c r="H450" s="501"/>
      <c r="I450" s="478" t="s">
        <v>550</v>
      </c>
    </row>
    <row r="451" spans="1:9">
      <c r="A451" s="68"/>
      <c r="B451" s="476" t="s">
        <v>161</v>
      </c>
      <c r="C451" s="481">
        <v>200</v>
      </c>
      <c r="D451" s="232">
        <v>0.6</v>
      </c>
      <c r="E451" s="350">
        <v>0.1</v>
      </c>
      <c r="F451" s="359">
        <v>20.100000000000001</v>
      </c>
      <c r="G451" s="1067">
        <v>80.766000000000005</v>
      </c>
      <c r="H451" s="482"/>
      <c r="I451" s="470" t="s">
        <v>558</v>
      </c>
    </row>
    <row r="452" spans="1:9" ht="15.75">
      <c r="A452" s="1638" t="s">
        <v>12</v>
      </c>
      <c r="B452" s="476" t="s">
        <v>10</v>
      </c>
      <c r="C452" s="481">
        <v>40</v>
      </c>
      <c r="D452" s="232">
        <v>1.54</v>
      </c>
      <c r="E452" s="350">
        <v>0.55000000000000004</v>
      </c>
      <c r="F452" s="350">
        <v>21.68</v>
      </c>
      <c r="G452" s="935">
        <v>97.83</v>
      </c>
      <c r="H452" s="477"/>
      <c r="I452" s="478" t="s">
        <v>9</v>
      </c>
    </row>
    <row r="453" spans="1:9" ht="15.75" thickBot="1">
      <c r="A453" s="1639" t="s">
        <v>203</v>
      </c>
      <c r="B453" s="483" t="s">
        <v>426</v>
      </c>
      <c r="C453" s="472">
        <v>30</v>
      </c>
      <c r="D453" s="2031">
        <v>1.6950000000000001</v>
      </c>
      <c r="E453" s="362">
        <v>0.45</v>
      </c>
      <c r="F453" s="362">
        <v>12.56</v>
      </c>
      <c r="G453" s="925">
        <v>61.07</v>
      </c>
      <c r="H453" s="482"/>
      <c r="I453" s="473" t="s">
        <v>9</v>
      </c>
    </row>
    <row r="454" spans="1:9">
      <c r="A454" s="1038" t="s">
        <v>211</v>
      </c>
      <c r="B454" s="75"/>
      <c r="C454" s="1128">
        <f>SUM(C449:C453)</f>
        <v>530</v>
      </c>
      <c r="D454" s="486">
        <f>SUM(D449:D453)</f>
        <v>20.515000000000001</v>
      </c>
      <c r="E454" s="487">
        <f>SUM(E449:E453)</f>
        <v>16.105</v>
      </c>
      <c r="F454" s="488">
        <f>SUM(F449:F453)</f>
        <v>87.1</v>
      </c>
      <c r="G454" s="699">
        <f>SUM(G449:G453)</f>
        <v>586.82500000000005</v>
      </c>
      <c r="H454" s="887" t="s">
        <v>316</v>
      </c>
      <c r="I454" s="839" t="s">
        <v>208</v>
      </c>
    </row>
    <row r="455" spans="1:9">
      <c r="A455" s="1007"/>
      <c r="B455" s="1008" t="s">
        <v>11</v>
      </c>
      <c r="C455" s="1588">
        <v>0.25</v>
      </c>
      <c r="D455" s="892">
        <v>19.25</v>
      </c>
      <c r="E455" s="893">
        <v>19.75</v>
      </c>
      <c r="F455" s="894">
        <v>83.75</v>
      </c>
      <c r="G455" s="895">
        <v>587.5</v>
      </c>
      <c r="H455" s="886">
        <f>G455-G454</f>
        <v>0.67499999999995453</v>
      </c>
      <c r="I455" s="834" t="s">
        <v>466</v>
      </c>
    </row>
    <row r="456" spans="1:9" ht="15.75" thickBot="1">
      <c r="A456" s="246"/>
      <c r="B456" s="1003" t="s">
        <v>475</v>
      </c>
      <c r="C456" s="1582"/>
      <c r="D456" s="2504">
        <f>(D454*100/D668)-25</f>
        <v>1.6428571428571423</v>
      </c>
      <c r="E456" s="508">
        <f>(E454*100/E668)-25</f>
        <v>-4.6139240506329102</v>
      </c>
      <c r="F456" s="508">
        <f>(F454*100/F668)-25</f>
        <v>1</v>
      </c>
      <c r="G456" s="2505">
        <f>(G454*100/G668)-25</f>
        <v>-2.8723404255316609E-2</v>
      </c>
      <c r="H456" s="1589"/>
      <c r="I456" s="1005"/>
    </row>
    <row r="457" spans="1:9" ht="15" customHeight="1">
      <c r="A457" s="95"/>
      <c r="B457" s="179" t="s">
        <v>123</v>
      </c>
      <c r="C457" s="95"/>
      <c r="D457" s="5"/>
      <c r="E457" s="490"/>
      <c r="F457" s="490"/>
      <c r="G457" s="490"/>
      <c r="H457" s="492"/>
      <c r="I457" s="492"/>
    </row>
    <row r="458" spans="1:9">
      <c r="A458" s="471" t="s">
        <v>194</v>
      </c>
      <c r="B458" s="374" t="s">
        <v>1025</v>
      </c>
      <c r="C458" s="472">
        <v>60</v>
      </c>
      <c r="D458" s="250">
        <v>0.75</v>
      </c>
      <c r="E458" s="250">
        <v>5.3250000000000002</v>
      </c>
      <c r="F458" s="250">
        <v>5.85</v>
      </c>
      <c r="G458" s="935">
        <v>74.625</v>
      </c>
      <c r="H458" s="512"/>
      <c r="I458" s="761" t="s">
        <v>924</v>
      </c>
    </row>
    <row r="459" spans="1:9">
      <c r="A459" s="474" t="s">
        <v>320</v>
      </c>
      <c r="B459" s="1708" t="s">
        <v>637</v>
      </c>
      <c r="C459" s="472">
        <v>200</v>
      </c>
      <c r="D459" s="360">
        <v>1.04</v>
      </c>
      <c r="E459" s="362">
        <v>3.54</v>
      </c>
      <c r="F459" s="362">
        <v>2.76</v>
      </c>
      <c r="G459" s="686">
        <v>47.2</v>
      </c>
      <c r="H459" s="502"/>
      <c r="I459" s="470" t="s">
        <v>809</v>
      </c>
    </row>
    <row r="460" spans="1:9" ht="15.75">
      <c r="A460" s="475" t="s">
        <v>12</v>
      </c>
      <c r="B460" s="249" t="s">
        <v>642</v>
      </c>
      <c r="C460" s="472">
        <v>190</v>
      </c>
      <c r="D460" s="662">
        <v>16.32</v>
      </c>
      <c r="E460" s="362">
        <v>9.8840000000000003</v>
      </c>
      <c r="F460" s="745">
        <v>37.994</v>
      </c>
      <c r="G460" s="935">
        <v>297.81200000000001</v>
      </c>
      <c r="H460" s="512"/>
      <c r="I460" s="708" t="s">
        <v>810</v>
      </c>
    </row>
    <row r="461" spans="1:9">
      <c r="A461" s="479" t="s">
        <v>203</v>
      </c>
      <c r="B461" s="249" t="s">
        <v>753</v>
      </c>
      <c r="C461" s="481">
        <v>200</v>
      </c>
      <c r="D461" s="352">
        <v>3.1</v>
      </c>
      <c r="E461" s="350">
        <v>2.2000000000000002</v>
      </c>
      <c r="F461" s="350">
        <v>10.95</v>
      </c>
      <c r="G461" s="938">
        <v>75.7</v>
      </c>
      <c r="H461" s="493"/>
      <c r="I461" s="478" t="s">
        <v>1006</v>
      </c>
    </row>
    <row r="462" spans="1:9" ht="11.25" customHeight="1">
      <c r="A462" s="92"/>
      <c r="B462" s="1646" t="s">
        <v>526</v>
      </c>
      <c r="C462" s="481">
        <v>30</v>
      </c>
      <c r="D462" s="232">
        <v>2.25</v>
      </c>
      <c r="E462" s="359">
        <v>3.5339999999999998</v>
      </c>
      <c r="F462" s="350">
        <v>22.32</v>
      </c>
      <c r="G462" s="935">
        <v>130.08600000000001</v>
      </c>
      <c r="H462" s="234"/>
      <c r="I462" s="478" t="s">
        <v>9</v>
      </c>
    </row>
    <row r="463" spans="1:9">
      <c r="A463" s="92"/>
      <c r="B463" s="476" t="s">
        <v>10</v>
      </c>
      <c r="C463" s="481">
        <v>40</v>
      </c>
      <c r="D463" s="232">
        <v>1.54</v>
      </c>
      <c r="E463" s="350">
        <v>0.55000000000000004</v>
      </c>
      <c r="F463" s="350">
        <v>21.68</v>
      </c>
      <c r="G463" s="935">
        <v>97.873000000000005</v>
      </c>
      <c r="H463" s="477"/>
      <c r="I463" s="478" t="s">
        <v>9</v>
      </c>
    </row>
    <row r="464" spans="1:9" ht="12.75" customHeight="1">
      <c r="A464" s="92"/>
      <c r="B464" s="439" t="s">
        <v>426</v>
      </c>
      <c r="C464" s="472">
        <v>30</v>
      </c>
      <c r="D464" s="2031">
        <v>1.6950000000000001</v>
      </c>
      <c r="E464" s="362">
        <v>0.45</v>
      </c>
      <c r="F464" s="362">
        <v>12.56</v>
      </c>
      <c r="G464" s="925">
        <v>61.07</v>
      </c>
      <c r="H464" s="482"/>
      <c r="I464" s="473" t="s">
        <v>9</v>
      </c>
    </row>
    <row r="465" spans="1:9" ht="15.75" thickBot="1">
      <c r="A465" s="900"/>
      <c r="B465" s="435" t="s">
        <v>322</v>
      </c>
      <c r="C465" s="494">
        <v>100</v>
      </c>
      <c r="D465" s="360">
        <v>0.34</v>
      </c>
      <c r="E465" s="361">
        <v>0.34</v>
      </c>
      <c r="F465" s="362">
        <v>8.4</v>
      </c>
      <c r="G465" s="757">
        <v>40.29</v>
      </c>
      <c r="H465" s="888"/>
      <c r="I465" s="566" t="s">
        <v>785</v>
      </c>
    </row>
    <row r="466" spans="1:9">
      <c r="A466" s="485" t="s">
        <v>197</v>
      </c>
      <c r="B466" s="43"/>
      <c r="C466" s="885">
        <f>SUM(C458:C465)</f>
        <v>850</v>
      </c>
      <c r="D466" s="496">
        <f>SUM(D458:D465)</f>
        <v>27.035</v>
      </c>
      <c r="E466" s="487">
        <f>SUM(E458:E465)</f>
        <v>25.823</v>
      </c>
      <c r="F466" s="497">
        <f>SUM(F458:F465)</f>
        <v>122.51400000000001</v>
      </c>
      <c r="G466" s="699">
        <f>SUM(G458:G465)</f>
        <v>824.65600000000006</v>
      </c>
      <c r="H466" s="887" t="s">
        <v>316</v>
      </c>
      <c r="I466" s="839" t="s">
        <v>208</v>
      </c>
    </row>
    <row r="467" spans="1:9">
      <c r="A467" s="1007"/>
      <c r="B467" s="1008" t="s">
        <v>11</v>
      </c>
      <c r="C467" s="1588">
        <v>0.35</v>
      </c>
      <c r="D467" s="892">
        <v>26.95</v>
      </c>
      <c r="E467" s="893">
        <v>27.65</v>
      </c>
      <c r="F467" s="894">
        <v>117.25</v>
      </c>
      <c r="G467" s="895">
        <v>822.5</v>
      </c>
      <c r="H467" s="886">
        <f>G467-G466</f>
        <v>-2.1560000000000628</v>
      </c>
      <c r="I467" s="834" t="s">
        <v>466</v>
      </c>
    </row>
    <row r="468" spans="1:9" ht="15.75" thickBot="1">
      <c r="A468" s="246"/>
      <c r="B468" s="1003" t="s">
        <v>475</v>
      </c>
      <c r="C468" s="1582"/>
      <c r="D468" s="2504">
        <f>(D466*100/D668)-35</f>
        <v>0.11038961038961048</v>
      </c>
      <c r="E468" s="508">
        <f>(E466*100/E668)-35</f>
        <v>-2.3126582278480967</v>
      </c>
      <c r="F468" s="508">
        <f>(F466*100/F668)-35</f>
        <v>1.5713432835820953</v>
      </c>
      <c r="G468" s="2505">
        <f>(G466*100/G668)-35</f>
        <v>9.1744680851064686E-2</v>
      </c>
      <c r="H468" s="1589"/>
      <c r="I468" s="1005"/>
    </row>
    <row r="469" spans="1:9">
      <c r="A469" s="901" t="s">
        <v>194</v>
      </c>
      <c r="B469" s="525" t="s">
        <v>245</v>
      </c>
      <c r="C469" s="61"/>
      <c r="D469" s="63"/>
      <c r="E469" s="490"/>
      <c r="F469" s="490"/>
      <c r="G469" s="491"/>
      <c r="H469" s="513"/>
      <c r="I469" s="513"/>
    </row>
    <row r="470" spans="1:9">
      <c r="A470" s="1637" t="s">
        <v>320</v>
      </c>
      <c r="B470" s="762" t="s">
        <v>917</v>
      </c>
      <c r="C470" s="269">
        <v>200</v>
      </c>
      <c r="D470" s="232">
        <v>5.8</v>
      </c>
      <c r="E470" s="350">
        <v>5</v>
      </c>
      <c r="F470" s="350">
        <v>8</v>
      </c>
      <c r="G470" s="1848">
        <v>101</v>
      </c>
      <c r="H470" s="477"/>
      <c r="I470" s="566" t="s">
        <v>705</v>
      </c>
    </row>
    <row r="471" spans="1:9" ht="12.75" customHeight="1">
      <c r="A471" s="1638" t="s">
        <v>12</v>
      </c>
      <c r="B471" s="1685" t="s">
        <v>811</v>
      </c>
      <c r="C471" s="271" t="s">
        <v>739</v>
      </c>
      <c r="D471" s="411">
        <v>1.1200000000000001</v>
      </c>
      <c r="E471" s="361">
        <v>2.415</v>
      </c>
      <c r="F471" s="1835">
        <v>16.350000000000001</v>
      </c>
      <c r="G471" s="938">
        <v>91.614999999999995</v>
      </c>
      <c r="H471" s="512"/>
      <c r="I471" s="473" t="s">
        <v>729</v>
      </c>
    </row>
    <row r="472" spans="1:9" ht="12.75" customHeight="1">
      <c r="A472" s="1638" t="s">
        <v>12</v>
      </c>
      <c r="B472" s="1857" t="s">
        <v>812</v>
      </c>
      <c r="C472" s="834"/>
      <c r="D472" s="319"/>
      <c r="E472" s="950"/>
      <c r="F472" s="319"/>
      <c r="G472" s="1094"/>
      <c r="H472" s="1643"/>
      <c r="I472" s="944" t="s">
        <v>909</v>
      </c>
    </row>
    <row r="473" spans="1:9" ht="15.75" thickBot="1">
      <c r="A473" s="1677" t="s">
        <v>203</v>
      </c>
      <c r="B473" s="2514" t="s">
        <v>731</v>
      </c>
      <c r="C473" s="494">
        <v>20</v>
      </c>
      <c r="D473" s="232">
        <v>0.77</v>
      </c>
      <c r="E473" s="350">
        <v>0.38</v>
      </c>
      <c r="F473" s="350">
        <v>10.28</v>
      </c>
      <c r="G473" s="925">
        <v>45.22</v>
      </c>
      <c r="H473" s="1611"/>
      <c r="I473" s="478" t="s">
        <v>9</v>
      </c>
    </row>
    <row r="474" spans="1:9">
      <c r="A474" s="485" t="s">
        <v>256</v>
      </c>
      <c r="B474" s="43"/>
      <c r="C474" s="183">
        <f>C470+C473+100+20</f>
        <v>340</v>
      </c>
      <c r="D474" s="496">
        <f>SUM(D470:D473)</f>
        <v>7.6899999999999995</v>
      </c>
      <c r="E474" s="487">
        <f>SUM(E470:E473)</f>
        <v>7.7949999999999999</v>
      </c>
      <c r="F474" s="497">
        <f>SUM(F470:F473)</f>
        <v>34.630000000000003</v>
      </c>
      <c r="G474" s="699">
        <f>SUM(G470:G473)</f>
        <v>237.83500000000001</v>
      </c>
      <c r="H474" s="887" t="s">
        <v>316</v>
      </c>
      <c r="I474" s="839" t="s">
        <v>208</v>
      </c>
    </row>
    <row r="475" spans="1:9">
      <c r="A475" s="1007"/>
      <c r="B475" s="1008" t="s">
        <v>11</v>
      </c>
      <c r="C475" s="1588">
        <v>0.1</v>
      </c>
      <c r="D475" s="892">
        <v>7.7</v>
      </c>
      <c r="E475" s="893">
        <v>7.9</v>
      </c>
      <c r="F475" s="894">
        <v>33.5</v>
      </c>
      <c r="G475" s="895">
        <v>235</v>
      </c>
      <c r="H475" s="886">
        <f>G475-G474</f>
        <v>-2.835000000000008</v>
      </c>
      <c r="I475" s="834" t="s">
        <v>466</v>
      </c>
    </row>
    <row r="476" spans="1:9" ht="15.75" thickBot="1">
      <c r="A476" s="246"/>
      <c r="B476" s="1003" t="s">
        <v>475</v>
      </c>
      <c r="C476" s="1582"/>
      <c r="D476" s="2504">
        <f>(D474*100/D668)-10</f>
        <v>-1.2987012987013102E-2</v>
      </c>
      <c r="E476" s="508">
        <f>(E474*100/E668)-10</f>
        <v>-0.13291139240506311</v>
      </c>
      <c r="F476" s="508">
        <f>(F474*100/F668)-10</f>
        <v>0.33731343283582227</v>
      </c>
      <c r="G476" s="2505">
        <f>(G474*100/G668)-10</f>
        <v>0.12063829787233971</v>
      </c>
      <c r="H476" s="1589"/>
      <c r="I476" s="1005"/>
    </row>
    <row r="478" spans="1:9" ht="16.5" thickBot="1">
      <c r="A478" s="115"/>
      <c r="B478" s="577"/>
      <c r="C478" s="130"/>
      <c r="D478" s="729"/>
      <c r="E478" s="729"/>
      <c r="F478" s="729"/>
      <c r="G478" s="633"/>
      <c r="H478" s="130"/>
      <c r="I478" s="130"/>
    </row>
    <row r="479" spans="1:9">
      <c r="A479" s="841"/>
      <c r="B479" s="43" t="s">
        <v>315</v>
      </c>
      <c r="C479" s="44"/>
      <c r="D479" s="157">
        <f>D454+D466</f>
        <v>47.55</v>
      </c>
      <c r="E479" s="252">
        <f>E454+E466</f>
        <v>41.927999999999997</v>
      </c>
      <c r="F479" s="252">
        <f>F454+F466</f>
        <v>209.614</v>
      </c>
      <c r="G479" s="843">
        <f>G454+G466</f>
        <v>1411.4810000000002</v>
      </c>
      <c r="H479" s="887" t="s">
        <v>316</v>
      </c>
      <c r="I479" s="839" t="s">
        <v>208</v>
      </c>
    </row>
    <row r="480" spans="1:9">
      <c r="A480" s="443"/>
      <c r="B480" s="897" t="s">
        <v>11</v>
      </c>
      <c r="C480" s="1600">
        <v>0.6</v>
      </c>
      <c r="D480" s="835">
        <v>46.2</v>
      </c>
      <c r="E480" s="836">
        <v>47.4</v>
      </c>
      <c r="F480" s="837">
        <v>201</v>
      </c>
      <c r="G480" s="838">
        <v>1410</v>
      </c>
      <c r="H480" s="2509">
        <f>G480-G479</f>
        <v>-1.4810000000002219</v>
      </c>
      <c r="I480" s="834" t="s">
        <v>466</v>
      </c>
    </row>
    <row r="481" spans="1:9" ht="15.75" thickBot="1">
      <c r="A481" s="246"/>
      <c r="B481" s="1003" t="s">
        <v>475</v>
      </c>
      <c r="C481" s="1582"/>
      <c r="D481" s="2504">
        <f>(D479*100/D668)-60</f>
        <v>1.7532467532467564</v>
      </c>
      <c r="E481" s="508">
        <f>(E479*100/E668)-60</f>
        <v>-6.9265822784810211</v>
      </c>
      <c r="F481" s="508">
        <f>(F479*100/F668)-60</f>
        <v>2.5713432835820953</v>
      </c>
      <c r="G481" s="2505">
        <f>(G479*100/G668)-60</f>
        <v>6.3021276595762288E-2</v>
      </c>
      <c r="H481" s="914"/>
      <c r="I481" s="499"/>
    </row>
    <row r="483" spans="1:9" ht="15.75" thickBot="1"/>
    <row r="484" spans="1:9">
      <c r="A484" s="841"/>
      <c r="B484" s="43" t="s">
        <v>314</v>
      </c>
      <c r="C484" s="44"/>
      <c r="D484" s="157">
        <f>D466+D474</f>
        <v>34.725000000000001</v>
      </c>
      <c r="E484" s="252">
        <f>E466+E474</f>
        <v>33.618000000000002</v>
      </c>
      <c r="F484" s="252">
        <f>F466+F474</f>
        <v>157.14400000000001</v>
      </c>
      <c r="G484" s="843">
        <f>G466+G474</f>
        <v>1062.491</v>
      </c>
      <c r="H484" s="887" t="s">
        <v>316</v>
      </c>
      <c r="I484" s="839" t="s">
        <v>208</v>
      </c>
    </row>
    <row r="485" spans="1:9">
      <c r="A485" s="443"/>
      <c r="B485" s="897" t="s">
        <v>11</v>
      </c>
      <c r="C485" s="1588">
        <v>0.45</v>
      </c>
      <c r="D485" s="892">
        <v>34.65</v>
      </c>
      <c r="E485" s="893">
        <v>35.549999999999997</v>
      </c>
      <c r="F485" s="894">
        <v>150.75</v>
      </c>
      <c r="G485" s="895">
        <v>1057.5</v>
      </c>
      <c r="H485" s="2509">
        <f>G485-G484</f>
        <v>-4.9909999999999854</v>
      </c>
      <c r="I485" s="834" t="s">
        <v>466</v>
      </c>
    </row>
    <row r="486" spans="1:9" ht="15.75" thickBot="1">
      <c r="A486" s="246"/>
      <c r="B486" s="1003" t="s">
        <v>475</v>
      </c>
      <c r="C486" s="1582"/>
      <c r="D486" s="2504">
        <f>(D484*100/D668)-45</f>
        <v>9.7402597402599156E-2</v>
      </c>
      <c r="E486" s="508">
        <f>(E484*100/E668)-45</f>
        <v>-2.4455696202531598</v>
      </c>
      <c r="F486" s="508">
        <f>(F484*100/F668)-45</f>
        <v>1.9086567164179158</v>
      </c>
      <c r="G486" s="2505">
        <f>(G484*100/G668)-45</f>
        <v>0.21238297872340439</v>
      </c>
      <c r="H486" s="914"/>
      <c r="I486" s="499"/>
    </row>
    <row r="488" spans="1:9" ht="15.75" thickBot="1">
      <c r="A488" s="11"/>
      <c r="B488" s="11"/>
      <c r="C488" s="5"/>
      <c r="D488" s="5"/>
      <c r="E488" s="5"/>
      <c r="F488" s="5"/>
      <c r="G488" s="5"/>
      <c r="H488" s="5"/>
      <c r="I488" s="5"/>
    </row>
    <row r="489" spans="1:9">
      <c r="A489" s="841"/>
      <c r="B489" s="43" t="s">
        <v>257</v>
      </c>
      <c r="C489" s="44"/>
      <c r="D489" s="164">
        <f>D454+D466+D474</f>
        <v>55.239999999999995</v>
      </c>
      <c r="E489" s="101">
        <f>E454+E466+E474</f>
        <v>49.722999999999999</v>
      </c>
      <c r="F489" s="101">
        <f>F454+F466+F474</f>
        <v>244.244</v>
      </c>
      <c r="G489" s="253">
        <f>G454+G466+G474</f>
        <v>1649.3160000000003</v>
      </c>
      <c r="H489" s="887" t="s">
        <v>316</v>
      </c>
      <c r="I489" s="839" t="s">
        <v>208</v>
      </c>
    </row>
    <row r="490" spans="1:9">
      <c r="A490" s="1007"/>
      <c r="B490" s="1008" t="s">
        <v>11</v>
      </c>
      <c r="C490" s="1588">
        <v>0.7</v>
      </c>
      <c r="D490" s="892">
        <v>53.9</v>
      </c>
      <c r="E490" s="893">
        <v>55.3</v>
      </c>
      <c r="F490" s="894">
        <v>234.5</v>
      </c>
      <c r="G490" s="895">
        <v>1645</v>
      </c>
      <c r="H490" s="886">
        <f>G490-G489</f>
        <v>-4.3160000000002583</v>
      </c>
      <c r="I490" s="834" t="s">
        <v>466</v>
      </c>
    </row>
    <row r="491" spans="1:9" ht="15.75" thickBot="1">
      <c r="A491" s="246"/>
      <c r="B491" s="1003" t="s">
        <v>475</v>
      </c>
      <c r="C491" s="1582"/>
      <c r="D491" s="2504">
        <f>(D489*100/D668)-70</f>
        <v>1.7402597402597308</v>
      </c>
      <c r="E491" s="508">
        <f>(E489*100/E668)-70</f>
        <v>-7.0594936708860772</v>
      </c>
      <c r="F491" s="508">
        <f>(F489*100/F668)-70</f>
        <v>2.9086567164179087</v>
      </c>
      <c r="G491" s="2505">
        <f>(G489*100/G668)-70</f>
        <v>0.18365957446809489</v>
      </c>
      <c r="H491" s="1582"/>
      <c r="I491" s="1594"/>
    </row>
    <row r="492" spans="1:9">
      <c r="A492" s="317"/>
      <c r="B492" s="86"/>
      <c r="C492" s="158"/>
      <c r="D492" s="327"/>
      <c r="E492" s="327"/>
      <c r="F492" s="327"/>
      <c r="G492" s="338"/>
      <c r="H492" s="327"/>
      <c r="I492" s="327"/>
    </row>
    <row r="493" spans="1:9">
      <c r="A493" s="317"/>
      <c r="B493" s="86"/>
      <c r="C493" s="158"/>
      <c r="D493" s="327"/>
      <c r="E493" s="327"/>
      <c r="F493" s="327"/>
      <c r="G493" s="338"/>
      <c r="H493" s="327"/>
      <c r="I493" s="327"/>
    </row>
    <row r="494" spans="1:9">
      <c r="C494" s="12" t="s">
        <v>213</v>
      </c>
    </row>
    <row r="495" spans="1:9" s="69" customFormat="1" ht="11.25">
      <c r="A495" s="908" t="s">
        <v>472</v>
      </c>
      <c r="E495" s="324"/>
      <c r="F495" s="324"/>
      <c r="G495" s="324"/>
    </row>
    <row r="496" spans="1:9">
      <c r="B496" s="25" t="s">
        <v>209</v>
      </c>
      <c r="D496"/>
      <c r="E496"/>
      <c r="F496" s="25"/>
      <c r="G496" s="25"/>
      <c r="H496" s="26"/>
      <c r="I496" s="26"/>
    </row>
    <row r="497" spans="1:9" ht="15.75">
      <c r="A497" s="28" t="s">
        <v>210</v>
      </c>
      <c r="B497" s="26"/>
      <c r="C497"/>
      <c r="D497" s="28" t="s">
        <v>0</v>
      </c>
      <c r="E497"/>
      <c r="F497" s="2" t="s">
        <v>473</v>
      </c>
      <c r="G497" s="26"/>
      <c r="H497" s="26"/>
      <c r="I497" s="33"/>
    </row>
    <row r="498" spans="1:9" ht="18.75">
      <c r="B498" s="1"/>
      <c r="C498" s="1592" t="s">
        <v>379</v>
      </c>
    </row>
    <row r="500" spans="1:9" ht="15.75" thickBot="1"/>
    <row r="501" spans="1:9" ht="15.75" thickBot="1">
      <c r="A501" s="445" t="s">
        <v>180</v>
      </c>
      <c r="B501" s="95"/>
      <c r="C501" s="446" t="s">
        <v>181</v>
      </c>
      <c r="D501" s="373" t="s">
        <v>182</v>
      </c>
      <c r="E501" s="373"/>
      <c r="F501" s="373"/>
      <c r="G501" s="447" t="s">
        <v>183</v>
      </c>
      <c r="H501" s="448" t="s">
        <v>184</v>
      </c>
      <c r="I501" s="449" t="s">
        <v>185</v>
      </c>
    </row>
    <row r="502" spans="1:9" ht="14.25" customHeight="1">
      <c r="A502" s="450" t="s">
        <v>186</v>
      </c>
      <c r="B502" s="451" t="s">
        <v>187</v>
      </c>
      <c r="C502" s="452" t="s">
        <v>188</v>
      </c>
      <c r="D502" s="453" t="s">
        <v>189</v>
      </c>
      <c r="E502" s="453" t="s">
        <v>56</v>
      </c>
      <c r="F502" s="453" t="s">
        <v>57</v>
      </c>
      <c r="G502" s="454" t="s">
        <v>190</v>
      </c>
      <c r="H502" s="455" t="s">
        <v>191</v>
      </c>
      <c r="I502" s="456" t="s">
        <v>360</v>
      </c>
    </row>
    <row r="503" spans="1:9" ht="12.75" customHeight="1" thickBot="1">
      <c r="A503" s="457"/>
      <c r="B503" s="500"/>
      <c r="C503" s="458"/>
      <c r="D503" s="459" t="s">
        <v>6</v>
      </c>
      <c r="E503" s="459" t="s">
        <v>7</v>
      </c>
      <c r="F503" s="459" t="s">
        <v>8</v>
      </c>
      <c r="G503" s="460" t="s">
        <v>192</v>
      </c>
      <c r="H503" s="461" t="s">
        <v>193</v>
      </c>
      <c r="I503" s="462" t="s">
        <v>359</v>
      </c>
    </row>
    <row r="504" spans="1:9">
      <c r="A504" s="95"/>
      <c r="B504" s="760" t="s">
        <v>158</v>
      </c>
      <c r="C504" s="185"/>
      <c r="D504" s="515"/>
      <c r="E504" s="516"/>
      <c r="F504" s="516"/>
      <c r="G504" s="707"/>
      <c r="H504" s="510"/>
      <c r="I504" s="469"/>
    </row>
    <row r="505" spans="1:9">
      <c r="A505" s="471" t="s">
        <v>194</v>
      </c>
      <c r="B505" s="476" t="s">
        <v>527</v>
      </c>
      <c r="C505" s="481">
        <v>205</v>
      </c>
      <c r="D505" s="232">
        <v>6.22</v>
      </c>
      <c r="E505" s="350">
        <v>5.6</v>
      </c>
      <c r="F505" s="363">
        <v>35.24</v>
      </c>
      <c r="G505" s="926">
        <v>209</v>
      </c>
      <c r="H505" s="234"/>
      <c r="I505" s="470" t="s">
        <v>450</v>
      </c>
    </row>
    <row r="506" spans="1:9">
      <c r="A506" s="92"/>
      <c r="B506" s="518" t="s">
        <v>881</v>
      </c>
      <c r="C506" s="390">
        <v>10</v>
      </c>
      <c r="D506" s="232">
        <v>0.08</v>
      </c>
      <c r="E506" s="350">
        <v>7.25</v>
      </c>
      <c r="F506" s="350">
        <v>0.13</v>
      </c>
      <c r="G506" s="935">
        <v>66.09</v>
      </c>
      <c r="H506" s="477"/>
      <c r="I506" s="1596" t="s">
        <v>882</v>
      </c>
    </row>
    <row r="507" spans="1:9">
      <c r="A507" s="474" t="s">
        <v>320</v>
      </c>
      <c r="B507" s="878" t="s">
        <v>813</v>
      </c>
      <c r="C507" s="481">
        <v>200</v>
      </c>
      <c r="D507" s="1904">
        <v>6.1989999999999998</v>
      </c>
      <c r="E507" s="359">
        <v>4.9800000000000004</v>
      </c>
      <c r="F507" s="359">
        <v>15.539</v>
      </c>
      <c r="G507" s="925">
        <v>130.88399999999999</v>
      </c>
      <c r="H507" s="234"/>
      <c r="I507" s="470" t="s">
        <v>814</v>
      </c>
    </row>
    <row r="508" spans="1:9" ht="15.75">
      <c r="A508" s="475" t="s">
        <v>12</v>
      </c>
      <c r="B508" s="1666" t="s">
        <v>10</v>
      </c>
      <c r="C508" s="481">
        <v>35</v>
      </c>
      <c r="D508" s="1904">
        <v>1.3480000000000001</v>
      </c>
      <c r="E508" s="359">
        <v>0.48099999999999998</v>
      </c>
      <c r="F508" s="350">
        <v>18.97</v>
      </c>
      <c r="G508" s="925">
        <v>85.600999999999999</v>
      </c>
      <c r="H508" s="482"/>
      <c r="I508" s="478" t="s">
        <v>9</v>
      </c>
    </row>
    <row r="509" spans="1:9">
      <c r="A509" s="479" t="s">
        <v>204</v>
      </c>
      <c r="B509" s="439" t="s">
        <v>426</v>
      </c>
      <c r="C509" s="472">
        <v>20</v>
      </c>
      <c r="D509" s="360">
        <v>1.1299999999999999</v>
      </c>
      <c r="E509" s="362">
        <v>0.3</v>
      </c>
      <c r="F509" s="362">
        <v>8.3729999999999993</v>
      </c>
      <c r="G509" s="925">
        <v>40.712000000000003</v>
      </c>
      <c r="H509" s="482"/>
      <c r="I509" s="473" t="s">
        <v>9</v>
      </c>
    </row>
    <row r="510" spans="1:9" ht="15.75" thickBot="1">
      <c r="A510" s="900"/>
      <c r="B510" s="265" t="s">
        <v>324</v>
      </c>
      <c r="C510" s="494">
        <v>105</v>
      </c>
      <c r="D510" s="507">
        <v>0.82</v>
      </c>
      <c r="E510" s="508">
        <v>0.158</v>
      </c>
      <c r="F510" s="509">
        <v>12.821</v>
      </c>
      <c r="G510" s="735">
        <v>55.945999999999998</v>
      </c>
      <c r="H510" s="687"/>
      <c r="I510" s="470" t="s">
        <v>484</v>
      </c>
    </row>
    <row r="511" spans="1:9">
      <c r="A511" s="485" t="s">
        <v>211</v>
      </c>
      <c r="C511" s="171">
        <f>SUM(C505:C510)</f>
        <v>575</v>
      </c>
      <c r="D511" s="486">
        <f>SUM(D505:D510)</f>
        <v>15.797000000000001</v>
      </c>
      <c r="E511" s="487">
        <f>SUM(E505:E510)</f>
        <v>18.769000000000002</v>
      </c>
      <c r="F511" s="488">
        <f>SUM(F505:F510)</f>
        <v>91.073000000000008</v>
      </c>
      <c r="G511" s="699">
        <f>SUM(G505:G510)</f>
        <v>588.23300000000006</v>
      </c>
      <c r="H511" s="887" t="s">
        <v>316</v>
      </c>
      <c r="I511" s="839" t="s">
        <v>208</v>
      </c>
    </row>
    <row r="512" spans="1:9">
      <c r="A512" s="1007"/>
      <c r="B512" s="1008" t="s">
        <v>11</v>
      </c>
      <c r="C512" s="1588">
        <v>0.25</v>
      </c>
      <c r="D512" s="892">
        <v>19.25</v>
      </c>
      <c r="E512" s="893">
        <v>19.75</v>
      </c>
      <c r="F512" s="894">
        <v>83.75</v>
      </c>
      <c r="G512" s="895">
        <v>587.5</v>
      </c>
      <c r="H512" s="1590">
        <f>G512-G511</f>
        <v>-0.73300000000006094</v>
      </c>
      <c r="I512" s="834" t="s">
        <v>466</v>
      </c>
    </row>
    <row r="513" spans="1:9" ht="15.75" thickBot="1">
      <c r="A513" s="246"/>
      <c r="B513" s="1003" t="s">
        <v>475</v>
      </c>
      <c r="C513" s="1582"/>
      <c r="D513" s="2504">
        <f>(D511*100/D668)-25</f>
        <v>-4.4844155844155829</v>
      </c>
      <c r="E513" s="508">
        <f>(E511*100/E668)-25</f>
        <v>-1.2417721518987328</v>
      </c>
      <c r="F513" s="508">
        <f>(F511*100/F668)-25</f>
        <v>2.185970149253734</v>
      </c>
      <c r="G513" s="2505">
        <f>(G511*100/G668)-25</f>
        <v>3.1191489361702907E-2</v>
      </c>
      <c r="H513" s="1589"/>
      <c r="I513" s="1005"/>
    </row>
    <row r="514" spans="1:9">
      <c r="A514" s="95"/>
      <c r="B514" s="696" t="s">
        <v>123</v>
      </c>
      <c r="C514" s="61"/>
      <c r="D514" s="5"/>
      <c r="E514" s="490"/>
      <c r="F514" s="490"/>
      <c r="G514" s="490"/>
      <c r="H514" s="492"/>
      <c r="I514" s="492"/>
    </row>
    <row r="515" spans="1:9">
      <c r="A515" s="474" t="s">
        <v>320</v>
      </c>
      <c r="B515" s="519" t="s">
        <v>1027</v>
      </c>
      <c r="C515" s="271">
        <v>60</v>
      </c>
      <c r="D515" s="1641">
        <v>0.67</v>
      </c>
      <c r="E515" s="411">
        <v>0.06</v>
      </c>
      <c r="F515" s="362">
        <v>2.1</v>
      </c>
      <c r="G515" s="1663">
        <v>11.63</v>
      </c>
      <c r="H515" s="512"/>
      <c r="I515" s="761" t="s">
        <v>767</v>
      </c>
    </row>
    <row r="516" spans="1:9">
      <c r="A516" s="92"/>
      <c r="B516" s="476" t="s">
        <v>655</v>
      </c>
      <c r="C516" s="387">
        <v>200</v>
      </c>
      <c r="D516" s="232">
        <v>4.08</v>
      </c>
      <c r="E516" s="350">
        <v>2.2200000000000002</v>
      </c>
      <c r="F516" s="350">
        <v>14.56</v>
      </c>
      <c r="G516" s="935">
        <v>94.58</v>
      </c>
      <c r="H516" s="502"/>
      <c r="I516" s="1863" t="s">
        <v>656</v>
      </c>
    </row>
    <row r="517" spans="1:9">
      <c r="A517" s="92"/>
      <c r="B517" s="1859" t="s">
        <v>908</v>
      </c>
      <c r="C517" s="271">
        <v>105</v>
      </c>
      <c r="D517" s="356">
        <v>15.19</v>
      </c>
      <c r="E517" s="250">
        <v>5.74</v>
      </c>
      <c r="F517" s="250">
        <v>10.01</v>
      </c>
      <c r="G517" s="938">
        <v>152.6</v>
      </c>
      <c r="H517" s="501"/>
      <c r="I517" s="1120" t="s">
        <v>648</v>
      </c>
    </row>
    <row r="518" spans="1:9" ht="15.75">
      <c r="A518" s="475" t="s">
        <v>12</v>
      </c>
      <c r="B518" s="1860" t="s">
        <v>949</v>
      </c>
      <c r="C518" s="271" t="s">
        <v>988</v>
      </c>
      <c r="D518" s="411">
        <v>1.9470000000000001</v>
      </c>
      <c r="E518" s="361">
        <v>16.158999999999999</v>
      </c>
      <c r="F518" s="1835">
        <v>4.9279999999999999</v>
      </c>
      <c r="G518" s="938">
        <v>172.93100000000001</v>
      </c>
      <c r="H518" s="512"/>
      <c r="I518" s="2016" t="s">
        <v>977</v>
      </c>
    </row>
    <row r="519" spans="1:9">
      <c r="A519" s="92"/>
      <c r="B519" s="1642" t="s">
        <v>986</v>
      </c>
      <c r="C519" s="78"/>
      <c r="D519" s="319">
        <v>1.87</v>
      </c>
      <c r="E519" s="950">
        <v>1.98</v>
      </c>
      <c r="F519" s="319">
        <v>11.46</v>
      </c>
      <c r="G519" s="1094">
        <v>71.12</v>
      </c>
      <c r="H519" s="1643"/>
      <c r="I519" s="2515" t="s">
        <v>604</v>
      </c>
    </row>
    <row r="520" spans="1:9">
      <c r="A520" s="479" t="s">
        <v>204</v>
      </c>
      <c r="B520" s="1875" t="s">
        <v>883</v>
      </c>
      <c r="C520" s="271">
        <v>200</v>
      </c>
      <c r="D520" s="232">
        <v>0.72699999999999998</v>
      </c>
      <c r="E520" s="359">
        <v>0.114</v>
      </c>
      <c r="F520" s="359">
        <v>32.674999999999997</v>
      </c>
      <c r="G520" s="2516">
        <v>134.63399999999999</v>
      </c>
      <c r="H520" s="477"/>
      <c r="I520" s="470" t="s">
        <v>885</v>
      </c>
    </row>
    <row r="521" spans="1:9">
      <c r="A521" s="92"/>
      <c r="B521" s="503" t="s">
        <v>10</v>
      </c>
      <c r="C521" s="481">
        <v>50</v>
      </c>
      <c r="D521" s="1904">
        <v>1.925</v>
      </c>
      <c r="E521" s="359">
        <v>0.68799999999999994</v>
      </c>
      <c r="F521" s="350">
        <v>27.1</v>
      </c>
      <c r="G521" s="935">
        <v>122.292</v>
      </c>
      <c r="H521" s="477"/>
      <c r="I521" s="478" t="s">
        <v>9</v>
      </c>
    </row>
    <row r="522" spans="1:9" ht="15.75" thickBot="1">
      <c r="A522" s="900"/>
      <c r="B522" s="439" t="s">
        <v>426</v>
      </c>
      <c r="C522" s="472">
        <v>30</v>
      </c>
      <c r="D522" s="2031">
        <v>1.6950000000000001</v>
      </c>
      <c r="E522" s="362">
        <v>0.45</v>
      </c>
      <c r="F522" s="362">
        <v>12.56</v>
      </c>
      <c r="G522" s="935">
        <v>61.07</v>
      </c>
      <c r="H522" s="1611"/>
      <c r="I522" s="473" t="s">
        <v>9</v>
      </c>
    </row>
    <row r="523" spans="1:9">
      <c r="A523" s="485" t="s">
        <v>197</v>
      </c>
      <c r="B523" s="43"/>
      <c r="C523" s="2510">
        <f>C515+C516+C517+C520+C521+C522+80+70</f>
        <v>795</v>
      </c>
      <c r="D523" s="496">
        <f>SUM(D515:D522)</f>
        <v>28.103999999999999</v>
      </c>
      <c r="E523" s="927">
        <f>SUM(E515:E522)</f>
        <v>27.410999999999998</v>
      </c>
      <c r="F523" s="497">
        <f>SUM(F515:F522)</f>
        <v>115.393</v>
      </c>
      <c r="G523" s="2251">
        <f>SUM(G515:G522)</f>
        <v>820.85700000000008</v>
      </c>
      <c r="H523" s="887" t="s">
        <v>316</v>
      </c>
      <c r="I523" s="839" t="s">
        <v>208</v>
      </c>
    </row>
    <row r="524" spans="1:9">
      <c r="A524" s="1007"/>
      <c r="B524" s="1008" t="s">
        <v>11</v>
      </c>
      <c r="C524" s="1588">
        <v>0.35</v>
      </c>
      <c r="D524" s="892">
        <v>26.95</v>
      </c>
      <c r="E524" s="893">
        <v>27.65</v>
      </c>
      <c r="F524" s="894">
        <v>117.25</v>
      </c>
      <c r="G524" s="895">
        <v>822.5</v>
      </c>
      <c r="H524" s="1590">
        <f>G524-G523</f>
        <v>1.6429999999999154</v>
      </c>
      <c r="I524" s="834" t="s">
        <v>466</v>
      </c>
    </row>
    <row r="525" spans="1:9" ht="15.75" thickBot="1">
      <c r="A525" s="246"/>
      <c r="B525" s="1003" t="s">
        <v>475</v>
      </c>
      <c r="C525" s="1582"/>
      <c r="D525" s="2504">
        <f>(D523*100/D668)-35</f>
        <v>1.4987012987012989</v>
      </c>
      <c r="E525" s="508">
        <f>(E523*100/E668)-35</f>
        <v>-0.30253164556962275</v>
      </c>
      <c r="F525" s="508">
        <f>(F523*100/F668)-35</f>
        <v>-0.55432835820895576</v>
      </c>
      <c r="G525" s="2505">
        <f>(G523*100/G668)-35</f>
        <v>-6.9914893617017526E-2</v>
      </c>
      <c r="H525" s="1589"/>
      <c r="I525" s="1005"/>
    </row>
    <row r="526" spans="1:9">
      <c r="A526" s="525" t="s">
        <v>194</v>
      </c>
      <c r="B526" s="901" t="s">
        <v>245</v>
      </c>
      <c r="C526" s="95"/>
      <c r="D526" s="63"/>
      <c r="E526" s="490"/>
      <c r="F526" s="490"/>
      <c r="G526" s="491"/>
      <c r="H526" s="513"/>
      <c r="I526" s="492"/>
    </row>
    <row r="527" spans="1:9">
      <c r="A527" s="474" t="s">
        <v>320</v>
      </c>
      <c r="B527" s="480" t="s">
        <v>122</v>
      </c>
      <c r="C527" s="481">
        <v>200</v>
      </c>
      <c r="D527" s="360">
        <v>1</v>
      </c>
      <c r="E527" s="362">
        <v>0.2</v>
      </c>
      <c r="F527" s="362">
        <v>20.2</v>
      </c>
      <c r="G527" s="1711">
        <v>86</v>
      </c>
      <c r="H527" s="502"/>
      <c r="I527" s="1869" t="s">
        <v>560</v>
      </c>
    </row>
    <row r="528" spans="1:9" ht="15.75">
      <c r="A528" s="475" t="s">
        <v>12</v>
      </c>
      <c r="B528" s="1865" t="s">
        <v>816</v>
      </c>
      <c r="C528" s="704" t="s">
        <v>269</v>
      </c>
      <c r="D528" s="1904">
        <v>5.1769999999999996</v>
      </c>
      <c r="E528" s="359">
        <v>6.9020000000000001</v>
      </c>
      <c r="F528" s="350">
        <v>6.21</v>
      </c>
      <c r="G528" s="1711">
        <v>108.26600000000001</v>
      </c>
      <c r="H528" s="234"/>
      <c r="I528" s="1870" t="s">
        <v>454</v>
      </c>
    </row>
    <row r="529" spans="1:9" ht="15.75" thickBot="1">
      <c r="A529" s="898" t="s">
        <v>204</v>
      </c>
      <c r="B529" s="902" t="s">
        <v>426</v>
      </c>
      <c r="C529" s="494">
        <v>20</v>
      </c>
      <c r="D529" s="360">
        <v>1.1299999999999999</v>
      </c>
      <c r="E529" s="362">
        <v>0.3</v>
      </c>
      <c r="F529" s="362">
        <v>8.3729999999999993</v>
      </c>
      <c r="G529" s="925">
        <v>40.712000000000003</v>
      </c>
      <c r="H529" s="482"/>
      <c r="I529" s="1871" t="s">
        <v>9</v>
      </c>
    </row>
    <row r="530" spans="1:9">
      <c r="A530" s="485" t="s">
        <v>256</v>
      </c>
      <c r="B530" s="723"/>
      <c r="C530" s="183">
        <f>C527+C529+80+20</f>
        <v>320</v>
      </c>
      <c r="D530" s="496">
        <f>SUM(D527:D529)</f>
        <v>7.3069999999999995</v>
      </c>
      <c r="E530" s="487">
        <f>SUM(E527:E529)</f>
        <v>7.4020000000000001</v>
      </c>
      <c r="F530" s="497">
        <f>SUM(F527:F529)</f>
        <v>34.783000000000001</v>
      </c>
      <c r="G530" s="699">
        <f>SUM(G527:G529)</f>
        <v>234.97800000000001</v>
      </c>
      <c r="H530" s="887" t="s">
        <v>316</v>
      </c>
      <c r="I530" s="839" t="s">
        <v>208</v>
      </c>
    </row>
    <row r="531" spans="1:9">
      <c r="A531" s="1007"/>
      <c r="B531" s="1008" t="s">
        <v>11</v>
      </c>
      <c r="C531" s="1588">
        <v>0.1</v>
      </c>
      <c r="D531" s="892">
        <v>7.7</v>
      </c>
      <c r="E531" s="893">
        <v>7.9</v>
      </c>
      <c r="F531" s="894">
        <v>33.5</v>
      </c>
      <c r="G531" s="895">
        <v>235</v>
      </c>
      <c r="H531" s="886">
        <f>G531-G530</f>
        <v>2.199999999999136E-2</v>
      </c>
      <c r="I531" s="834" t="s">
        <v>466</v>
      </c>
    </row>
    <row r="532" spans="1:9" ht="15.75" thickBot="1">
      <c r="A532" s="246"/>
      <c r="B532" s="1003" t="s">
        <v>475</v>
      </c>
      <c r="C532" s="1582"/>
      <c r="D532" s="2504">
        <f>(D530*100/D668)-10</f>
        <v>-0.51038961038961084</v>
      </c>
      <c r="E532" s="508">
        <f>(E530*100/E668)-10</f>
        <v>-0.63037974683544284</v>
      </c>
      <c r="F532" s="508">
        <f>(F530*100/F668)-10</f>
        <v>0.38298507462686615</v>
      </c>
      <c r="G532" s="2505">
        <f>(G530*100/G668)-10</f>
        <v>-9.3617021276592993E-4</v>
      </c>
      <c r="H532" s="1589"/>
      <c r="I532" s="1005"/>
    </row>
    <row r="533" spans="1:9" ht="16.5" thickBot="1">
      <c r="A533" s="115"/>
      <c r="B533" s="577"/>
      <c r="C533" s="130"/>
      <c r="D533" s="729"/>
      <c r="E533" s="729"/>
      <c r="F533" s="729"/>
      <c r="G533" s="633"/>
      <c r="H533" s="130"/>
      <c r="I533" s="130"/>
    </row>
    <row r="534" spans="1:9">
      <c r="A534" s="841"/>
      <c r="B534" s="43" t="s">
        <v>315</v>
      </c>
      <c r="C534" s="44"/>
      <c r="D534" s="157">
        <f>D511+D523</f>
        <v>43.900999999999996</v>
      </c>
      <c r="E534" s="252">
        <f>E511+E523</f>
        <v>46.18</v>
      </c>
      <c r="F534" s="252">
        <f>F511+F523</f>
        <v>206.46600000000001</v>
      </c>
      <c r="G534" s="843">
        <f>G511+G523</f>
        <v>1409.0900000000001</v>
      </c>
      <c r="H534" s="887" t="s">
        <v>316</v>
      </c>
      <c r="I534" s="839" t="s">
        <v>208</v>
      </c>
    </row>
    <row r="535" spans="1:9">
      <c r="A535" s="443"/>
      <c r="B535" s="897" t="s">
        <v>11</v>
      </c>
      <c r="C535" s="1588">
        <v>0.6</v>
      </c>
      <c r="D535" s="835">
        <v>46.2</v>
      </c>
      <c r="E535" s="836">
        <v>47.4</v>
      </c>
      <c r="F535" s="837">
        <v>201</v>
      </c>
      <c r="G535" s="838">
        <v>1410</v>
      </c>
      <c r="H535" s="844">
        <f>G535-G534</f>
        <v>0.90999999999985448</v>
      </c>
      <c r="I535" s="834" t="s">
        <v>466</v>
      </c>
    </row>
    <row r="536" spans="1:9" ht="15.75" thickBot="1">
      <c r="A536" s="246"/>
      <c r="B536" s="1003" t="s">
        <v>475</v>
      </c>
      <c r="C536" s="1582"/>
      <c r="D536" s="2504">
        <f>(D534*100/D668)-60</f>
        <v>-2.9857142857142946</v>
      </c>
      <c r="E536" s="508">
        <f>(E534*100/E668)-60</f>
        <v>-1.544303797468352</v>
      </c>
      <c r="F536" s="508">
        <f>(F534*100/F668)-60</f>
        <v>1.6316417910447854</v>
      </c>
      <c r="G536" s="2505">
        <f>(G534*100/G668)-60</f>
        <v>-3.8723404255321725E-2</v>
      </c>
      <c r="H536" s="1589"/>
      <c r="I536" s="1005"/>
    </row>
    <row r="538" spans="1:9" ht="15.75" thickBot="1"/>
    <row r="539" spans="1:9">
      <c r="A539" s="841"/>
      <c r="B539" s="43" t="s">
        <v>314</v>
      </c>
      <c r="C539" s="44"/>
      <c r="D539" s="157">
        <f>D523+D530</f>
        <v>35.411000000000001</v>
      </c>
      <c r="E539" s="252">
        <f>E523+E530</f>
        <v>34.812999999999995</v>
      </c>
      <c r="F539" s="252">
        <f>F523+F530</f>
        <v>150.17599999999999</v>
      </c>
      <c r="G539" s="843">
        <f>G523+G530</f>
        <v>1055.835</v>
      </c>
      <c r="H539" s="887" t="s">
        <v>316</v>
      </c>
      <c r="I539" s="839" t="s">
        <v>208</v>
      </c>
    </row>
    <row r="540" spans="1:9">
      <c r="A540" s="443"/>
      <c r="B540" s="897" t="s">
        <v>11</v>
      </c>
      <c r="C540" s="1588">
        <v>0.45</v>
      </c>
      <c r="D540" s="892">
        <v>34.65</v>
      </c>
      <c r="E540" s="893">
        <v>35.549999999999997</v>
      </c>
      <c r="F540" s="894">
        <v>150.75</v>
      </c>
      <c r="G540" s="895">
        <v>1057.5</v>
      </c>
      <c r="H540" s="886">
        <f>G540-G539</f>
        <v>1.6649999999999636</v>
      </c>
      <c r="I540" s="834" t="s">
        <v>466</v>
      </c>
    </row>
    <row r="541" spans="1:9" ht="15.75" thickBot="1">
      <c r="A541" s="246"/>
      <c r="B541" s="1003" t="s">
        <v>475</v>
      </c>
      <c r="C541" s="1582"/>
      <c r="D541" s="2504">
        <f>(D539*100/D668)-45</f>
        <v>0.98831168831168981</v>
      </c>
      <c r="E541" s="508">
        <f>(E539*100/E668)-45</f>
        <v>-0.93291139240506737</v>
      </c>
      <c r="F541" s="508">
        <f>(F539*100/F668)-45</f>
        <v>-0.17134328358209672</v>
      </c>
      <c r="G541" s="2505">
        <f>(G539*100/G668)-45</f>
        <v>-7.0851063829785232E-2</v>
      </c>
      <c r="H541" s="1589"/>
      <c r="I541" s="1005"/>
    </row>
    <row r="543" spans="1:9" ht="15.75" thickBot="1"/>
    <row r="544" spans="1:9">
      <c r="A544" s="841"/>
      <c r="B544" s="43" t="s">
        <v>257</v>
      </c>
      <c r="C544" s="44"/>
      <c r="D544" s="164">
        <f>D511+D523+D530</f>
        <v>51.207999999999998</v>
      </c>
      <c r="E544" s="101">
        <f>E511+E523+E530</f>
        <v>53.582000000000001</v>
      </c>
      <c r="F544" s="101">
        <f>F511+F523+F530</f>
        <v>241.24900000000002</v>
      </c>
      <c r="G544" s="253">
        <f>G511+G523+G530</f>
        <v>1644.0680000000002</v>
      </c>
      <c r="H544" s="887" t="s">
        <v>316</v>
      </c>
      <c r="I544" s="839" t="s">
        <v>208</v>
      </c>
    </row>
    <row r="545" spans="1:9">
      <c r="A545" s="1007"/>
      <c r="B545" s="1008" t="s">
        <v>11</v>
      </c>
      <c r="C545" s="1588">
        <v>0.7</v>
      </c>
      <c r="D545" s="892">
        <v>53.9</v>
      </c>
      <c r="E545" s="893">
        <v>55.3</v>
      </c>
      <c r="F545" s="894">
        <v>234.5</v>
      </c>
      <c r="G545" s="895">
        <v>1645</v>
      </c>
      <c r="H545" s="886">
        <f>G545-G544</f>
        <v>0.931999999999789</v>
      </c>
      <c r="I545" s="834" t="s">
        <v>466</v>
      </c>
    </row>
    <row r="546" spans="1:9" ht="15.75" thickBot="1">
      <c r="A546" s="246"/>
      <c r="B546" s="1003" t="s">
        <v>475</v>
      </c>
      <c r="C546" s="1582"/>
      <c r="D546" s="2504">
        <f>(D544*100/D668)-70</f>
        <v>-3.4961038961038895</v>
      </c>
      <c r="E546" s="508">
        <f>(E544*100/E668)-70</f>
        <v>-2.1746835443038037</v>
      </c>
      <c r="F546" s="508">
        <f>(F544*100/F668)-70</f>
        <v>2.0146268656716444</v>
      </c>
      <c r="G546" s="2505">
        <f>(G544*100/G668)-70</f>
        <v>-3.965957446807522E-2</v>
      </c>
      <c r="H546" s="1589"/>
      <c r="I546" s="1005"/>
    </row>
    <row r="547" spans="1:9">
      <c r="B547" s="555"/>
      <c r="C547"/>
      <c r="D547" s="327"/>
      <c r="E547" s="327"/>
      <c r="F547" s="327"/>
      <c r="G547" s="338"/>
      <c r="H547" s="327"/>
      <c r="I547" s="327"/>
    </row>
    <row r="548" spans="1:9">
      <c r="B548" s="555"/>
      <c r="C548"/>
      <c r="D548" s="327"/>
      <c r="E548" s="327"/>
      <c r="F548" s="327"/>
      <c r="G548" s="338"/>
      <c r="H548" s="327"/>
      <c r="I548" s="327"/>
    </row>
    <row r="549" spans="1:9" ht="14.25" customHeight="1">
      <c r="C549" s="12" t="s">
        <v>213</v>
      </c>
    </row>
    <row r="550" spans="1:9" s="69" customFormat="1" ht="11.25">
      <c r="A550" s="908" t="s">
        <v>472</v>
      </c>
      <c r="E550" s="324"/>
      <c r="F550" s="324"/>
      <c r="G550" s="324"/>
    </row>
    <row r="551" spans="1:9">
      <c r="B551" s="25" t="s">
        <v>209</v>
      </c>
      <c r="D551"/>
      <c r="E551"/>
      <c r="F551" s="25"/>
      <c r="G551" s="25"/>
      <c r="H551" s="26"/>
      <c r="I551" s="26"/>
    </row>
    <row r="552" spans="1:9" ht="18.75" customHeight="1">
      <c r="A552" s="28" t="s">
        <v>210</v>
      </c>
      <c r="B552" s="26"/>
      <c r="C552"/>
      <c r="D552" s="28" t="s">
        <v>0</v>
      </c>
      <c r="E552"/>
      <c r="F552" s="2" t="s">
        <v>473</v>
      </c>
      <c r="G552" s="26"/>
      <c r="H552" s="26"/>
      <c r="I552" s="33"/>
    </row>
    <row r="553" spans="1:9" ht="19.5" thickBot="1">
      <c r="B553" s="1"/>
      <c r="C553" s="1592" t="s">
        <v>379</v>
      </c>
    </row>
    <row r="554" spans="1:9" ht="12.75" customHeight="1" thickBot="1">
      <c r="A554" s="1632" t="s">
        <v>180</v>
      </c>
      <c r="B554" s="95"/>
      <c r="C554" s="446" t="s">
        <v>181</v>
      </c>
      <c r="D554" s="373" t="s">
        <v>182</v>
      </c>
      <c r="E554" s="373"/>
      <c r="F554" s="373"/>
      <c r="G554" s="447" t="s">
        <v>183</v>
      </c>
      <c r="H554" s="448" t="s">
        <v>184</v>
      </c>
      <c r="I554" s="449" t="s">
        <v>185</v>
      </c>
    </row>
    <row r="555" spans="1:9" ht="13.5" customHeight="1">
      <c r="A555" s="454" t="s">
        <v>186</v>
      </c>
      <c r="B555" s="451" t="s">
        <v>187</v>
      </c>
      <c r="C555" s="452" t="s">
        <v>188</v>
      </c>
      <c r="D555" s="453" t="s">
        <v>189</v>
      </c>
      <c r="E555" s="453" t="s">
        <v>56</v>
      </c>
      <c r="F555" s="453" t="s">
        <v>57</v>
      </c>
      <c r="G555" s="454" t="s">
        <v>190</v>
      </c>
      <c r="H555" s="455" t="s">
        <v>191</v>
      </c>
      <c r="I555" s="456" t="s">
        <v>360</v>
      </c>
    </row>
    <row r="556" spans="1:9" ht="15.75" thickBot="1">
      <c r="A556" s="1873"/>
      <c r="B556" s="500"/>
      <c r="C556" s="458"/>
      <c r="D556" s="459" t="s">
        <v>6</v>
      </c>
      <c r="E556" s="459" t="s">
        <v>7</v>
      </c>
      <c r="F556" s="459" t="s">
        <v>8</v>
      </c>
      <c r="G556" s="460" t="s">
        <v>192</v>
      </c>
      <c r="H556" s="461" t="s">
        <v>193</v>
      </c>
      <c r="I556" s="462" t="s">
        <v>359</v>
      </c>
    </row>
    <row r="557" spans="1:9">
      <c r="A557" s="525" t="s">
        <v>194</v>
      </c>
      <c r="B557" s="696" t="s">
        <v>158</v>
      </c>
      <c r="C557" s="464"/>
      <c r="D557" s="465"/>
      <c r="E557" s="466"/>
      <c r="F557" s="466"/>
      <c r="G557" s="697"/>
      <c r="H557" s="510"/>
      <c r="I557" s="469"/>
    </row>
    <row r="558" spans="1:9">
      <c r="A558" s="474" t="s">
        <v>320</v>
      </c>
      <c r="B558" s="476" t="s">
        <v>511</v>
      </c>
      <c r="C558" s="269">
        <v>60</v>
      </c>
      <c r="D558" s="232">
        <v>1.1399999999999999</v>
      </c>
      <c r="E558" s="350">
        <v>5.34</v>
      </c>
      <c r="F558" s="350">
        <v>4.62</v>
      </c>
      <c r="G558" s="935">
        <v>70.8</v>
      </c>
      <c r="H558" s="477"/>
      <c r="I558" s="566" t="s">
        <v>463</v>
      </c>
    </row>
    <row r="559" spans="1:9" ht="15.75">
      <c r="A559" s="475" t="s">
        <v>12</v>
      </c>
      <c r="B559" s="1685" t="s">
        <v>867</v>
      </c>
      <c r="C559" s="271" t="s">
        <v>501</v>
      </c>
      <c r="D559" s="346">
        <v>4.07</v>
      </c>
      <c r="E559" s="345">
        <v>3.6030000000000002</v>
      </c>
      <c r="F559" s="346">
        <v>21.67</v>
      </c>
      <c r="G559" s="938">
        <v>144.70599999999999</v>
      </c>
      <c r="H559" s="512"/>
      <c r="I559" s="473" t="s">
        <v>865</v>
      </c>
    </row>
    <row r="560" spans="1:9" ht="15.75">
      <c r="A560" s="475"/>
      <c r="B560" s="1642" t="s">
        <v>866</v>
      </c>
      <c r="C560" s="834"/>
      <c r="D560" s="319">
        <v>0.56000000000000005</v>
      </c>
      <c r="E560" s="950">
        <v>1.0509999999999999</v>
      </c>
      <c r="F560" s="319">
        <v>2.75</v>
      </c>
      <c r="G560" s="1067">
        <v>22.72</v>
      </c>
      <c r="H560" s="1643"/>
      <c r="I560" s="944" t="s">
        <v>507</v>
      </c>
    </row>
    <row r="561" spans="1:9">
      <c r="A561" s="479" t="s">
        <v>35</v>
      </c>
      <c r="B561" s="820" t="s">
        <v>477</v>
      </c>
      <c r="C561" s="269">
        <v>100</v>
      </c>
      <c r="D561" s="1833">
        <v>10.57</v>
      </c>
      <c r="E561" s="359">
        <v>11.323</v>
      </c>
      <c r="F561" s="359">
        <v>14.843</v>
      </c>
      <c r="G561" s="2337">
        <v>178.10499999999999</v>
      </c>
      <c r="H561" s="477"/>
      <c r="I561" s="1644" t="s">
        <v>607</v>
      </c>
    </row>
    <row r="562" spans="1:9">
      <c r="A562" s="92"/>
      <c r="B562" s="476" t="s">
        <v>525</v>
      </c>
      <c r="C562" s="392">
        <v>200</v>
      </c>
      <c r="D562" s="232">
        <v>0.4</v>
      </c>
      <c r="E562" s="350">
        <v>0</v>
      </c>
      <c r="F562" s="350">
        <v>6.75</v>
      </c>
      <c r="G562" s="1067">
        <v>28.6</v>
      </c>
      <c r="H562" s="477"/>
      <c r="I562" s="1133" t="s">
        <v>524</v>
      </c>
    </row>
    <row r="563" spans="1:9">
      <c r="A563" s="92"/>
      <c r="B563" s="1282" t="s">
        <v>10</v>
      </c>
      <c r="C563" s="269">
        <v>42</v>
      </c>
      <c r="D563" s="232">
        <v>1.61</v>
      </c>
      <c r="E563" s="350">
        <v>0.56999999999999995</v>
      </c>
      <c r="F563" s="350">
        <v>22.76</v>
      </c>
      <c r="G563" s="925">
        <v>102.72</v>
      </c>
      <c r="H563" s="482"/>
      <c r="I563" s="478" t="s">
        <v>9</v>
      </c>
    </row>
    <row r="564" spans="1:9" ht="15.75" thickBot="1">
      <c r="A564" s="900"/>
      <c r="B564" s="483" t="s">
        <v>426</v>
      </c>
      <c r="C564" s="494">
        <v>20</v>
      </c>
      <c r="D564" s="360">
        <v>1.1299999999999999</v>
      </c>
      <c r="E564" s="362">
        <v>0.3</v>
      </c>
      <c r="F564" s="362">
        <v>8.3729999999999993</v>
      </c>
      <c r="G564" s="925">
        <v>40.712000000000003</v>
      </c>
      <c r="H564" s="482"/>
      <c r="I564" s="484" t="s">
        <v>9</v>
      </c>
    </row>
    <row r="565" spans="1:9">
      <c r="A565" s="485" t="s">
        <v>211</v>
      </c>
      <c r="C565" s="1854">
        <f>C558+C561+C562+C563+C564+110+40</f>
        <v>572</v>
      </c>
      <c r="D565" s="486">
        <f>SUM(D558:D564)</f>
        <v>19.479999999999997</v>
      </c>
      <c r="E565" s="487">
        <f>SUM(E558:E564)</f>
        <v>22.187000000000001</v>
      </c>
      <c r="F565" s="488">
        <f>SUM(F558:F564)</f>
        <v>81.766000000000005</v>
      </c>
      <c r="G565" s="699">
        <f>SUM(G558:G564)</f>
        <v>588.36299999999994</v>
      </c>
      <c r="H565" s="887" t="s">
        <v>316</v>
      </c>
      <c r="I565" s="839" t="s">
        <v>208</v>
      </c>
    </row>
    <row r="566" spans="1:9">
      <c r="A566" s="1007"/>
      <c r="B566" s="1008" t="s">
        <v>11</v>
      </c>
      <c r="C566" s="1588">
        <v>0.25</v>
      </c>
      <c r="D566" s="892">
        <v>19.25</v>
      </c>
      <c r="E566" s="893">
        <v>19.75</v>
      </c>
      <c r="F566" s="894">
        <v>83.75</v>
      </c>
      <c r="G566" s="895">
        <v>587.5</v>
      </c>
      <c r="H566" s="844">
        <f>G566-G565</f>
        <v>-0.8629999999999427</v>
      </c>
      <c r="I566" s="840" t="s">
        <v>466</v>
      </c>
    </row>
    <row r="567" spans="1:9" ht="15.75" thickBot="1">
      <c r="A567" s="246"/>
      <c r="B567" s="1003" t="s">
        <v>475</v>
      </c>
      <c r="C567" s="1582"/>
      <c r="D567" s="2504">
        <f>(D565*100/D668)-25</f>
        <v>0.29870129870129603</v>
      </c>
      <c r="E567" s="508">
        <f>(E565*100/E668)-25</f>
        <v>3.0848101265822834</v>
      </c>
      <c r="F567" s="508">
        <f>(F565*100/F668)-25</f>
        <v>-0.59223880597014755</v>
      </c>
      <c r="G567" s="2505">
        <f>(G565*100/G668)-25</f>
        <v>3.6723404255315728E-2</v>
      </c>
      <c r="H567" s="1589"/>
      <c r="I567" s="1005"/>
    </row>
    <row r="568" spans="1:9">
      <c r="A568" s="95"/>
      <c r="B568" s="696" t="s">
        <v>123</v>
      </c>
      <c r="C568" s="61"/>
      <c r="D568" s="5"/>
      <c r="E568" s="490"/>
      <c r="F568" s="490"/>
      <c r="G568" s="490"/>
      <c r="H568" s="492"/>
      <c r="I568" s="492"/>
    </row>
    <row r="569" spans="1:9">
      <c r="A569" s="92"/>
      <c r="B569" s="2271" t="s">
        <v>929</v>
      </c>
      <c r="C569" s="481">
        <v>60</v>
      </c>
      <c r="D569" s="232">
        <v>1.2</v>
      </c>
      <c r="E569" s="350">
        <v>0.2</v>
      </c>
      <c r="F569" s="350">
        <v>6.1</v>
      </c>
      <c r="G569" s="935">
        <v>31.3</v>
      </c>
      <c r="H569" s="477"/>
      <c r="I569" s="1587" t="s">
        <v>930</v>
      </c>
    </row>
    <row r="570" spans="1:9">
      <c r="A570" s="92"/>
      <c r="B570" s="1282" t="s">
        <v>154</v>
      </c>
      <c r="C570" s="269">
        <v>200</v>
      </c>
      <c r="D570" s="232">
        <v>1.6</v>
      </c>
      <c r="E570" s="350">
        <v>3.62</v>
      </c>
      <c r="F570" s="350">
        <v>5.0599999999999996</v>
      </c>
      <c r="G570" s="686">
        <v>59.2</v>
      </c>
      <c r="H570" s="482"/>
      <c r="I570" s="1587" t="s">
        <v>683</v>
      </c>
    </row>
    <row r="571" spans="1:9">
      <c r="A571" s="471" t="s">
        <v>194</v>
      </c>
      <c r="B571" s="518" t="s">
        <v>679</v>
      </c>
      <c r="C571" s="390">
        <v>90</v>
      </c>
      <c r="D571" s="2024">
        <v>7.0650000000000004</v>
      </c>
      <c r="E571" s="1042">
        <v>8.3849999999999998</v>
      </c>
      <c r="F571" s="1042">
        <v>22.521999999999998</v>
      </c>
      <c r="G571" s="2337">
        <v>173.81299999999999</v>
      </c>
      <c r="H571" s="1597"/>
      <c r="I571" s="478" t="s">
        <v>680</v>
      </c>
    </row>
    <row r="572" spans="1:9">
      <c r="A572" s="474" t="s">
        <v>320</v>
      </c>
      <c r="B572" s="1875" t="s">
        <v>670</v>
      </c>
      <c r="C572" s="392">
        <v>180</v>
      </c>
      <c r="D572" s="369">
        <v>12.42</v>
      </c>
      <c r="E572" s="359">
        <v>15.48</v>
      </c>
      <c r="F572" s="370">
        <v>12.78</v>
      </c>
      <c r="G572" s="1067">
        <v>241.2</v>
      </c>
      <c r="H572" s="1598"/>
      <c r="I572" s="473" t="s">
        <v>669</v>
      </c>
    </row>
    <row r="573" spans="1:9" ht="15.75">
      <c r="A573" s="475" t="s">
        <v>12</v>
      </c>
      <c r="B573" s="519" t="s">
        <v>161</v>
      </c>
      <c r="C573" s="271">
        <v>200</v>
      </c>
      <c r="D573" s="232">
        <v>0.5</v>
      </c>
      <c r="E573" s="359">
        <v>0</v>
      </c>
      <c r="F573" s="359">
        <v>19.8</v>
      </c>
      <c r="G573" s="935">
        <v>81</v>
      </c>
      <c r="H573" s="482"/>
      <c r="I573" s="1877" t="s">
        <v>391</v>
      </c>
    </row>
    <row r="574" spans="1:9" ht="15.75">
      <c r="A574" s="475"/>
      <c r="B574" s="476" t="s">
        <v>10</v>
      </c>
      <c r="C574" s="481">
        <v>50</v>
      </c>
      <c r="D574" s="1904">
        <v>1.925</v>
      </c>
      <c r="E574" s="359">
        <v>0.68799999999999994</v>
      </c>
      <c r="F574" s="350">
        <v>27.1</v>
      </c>
      <c r="G574" s="925">
        <v>122.292</v>
      </c>
      <c r="H574" s="482"/>
      <c r="I574" s="478" t="s">
        <v>9</v>
      </c>
    </row>
    <row r="575" spans="1:9" ht="13.5" customHeight="1">
      <c r="A575" s="479" t="s">
        <v>35</v>
      </c>
      <c r="B575" s="519" t="s">
        <v>426</v>
      </c>
      <c r="C575" s="472">
        <v>30</v>
      </c>
      <c r="D575" s="2031">
        <v>1.6950000000000001</v>
      </c>
      <c r="E575" s="362">
        <v>0.45</v>
      </c>
      <c r="F575" s="362">
        <v>12.56</v>
      </c>
      <c r="G575" s="925">
        <v>61.07</v>
      </c>
      <c r="H575" s="482"/>
      <c r="I575" s="473" t="s">
        <v>9</v>
      </c>
    </row>
    <row r="576" spans="1:9" ht="15.75" thickBot="1">
      <c r="A576" s="900"/>
      <c r="B576" s="483" t="s">
        <v>487</v>
      </c>
      <c r="C576" s="388">
        <v>120</v>
      </c>
      <c r="D576" s="507">
        <v>0.48</v>
      </c>
      <c r="E576" s="508">
        <v>0.48</v>
      </c>
      <c r="F576" s="509">
        <v>11.76</v>
      </c>
      <c r="G576" s="1710">
        <v>53.28</v>
      </c>
      <c r="H576" s="687"/>
      <c r="I576" s="1618" t="s">
        <v>619</v>
      </c>
    </row>
    <row r="577" spans="1:9">
      <c r="A577" s="485" t="s">
        <v>197</v>
      </c>
      <c r="B577" s="723"/>
      <c r="C577" s="1876">
        <f>SUM(C569:C576)</f>
        <v>930</v>
      </c>
      <c r="D577" s="496">
        <f>SUM(D569:D576)</f>
        <v>26.885000000000002</v>
      </c>
      <c r="E577" s="487">
        <f>SUM(E569:E576)</f>
        <v>29.303000000000001</v>
      </c>
      <c r="F577" s="497">
        <f>SUM(F569:F576)</f>
        <v>117.682</v>
      </c>
      <c r="G577" s="699">
        <f>SUM(G569:G576)</f>
        <v>823.15499999999997</v>
      </c>
      <c r="H577" s="887" t="s">
        <v>316</v>
      </c>
      <c r="I577" s="839" t="s">
        <v>208</v>
      </c>
    </row>
    <row r="578" spans="1:9">
      <c r="A578" s="1007"/>
      <c r="B578" s="1008" t="s">
        <v>11</v>
      </c>
      <c r="C578" s="1588">
        <v>0.35</v>
      </c>
      <c r="D578" s="892">
        <v>26.95</v>
      </c>
      <c r="E578" s="893">
        <v>27.65</v>
      </c>
      <c r="F578" s="894">
        <v>117.25</v>
      </c>
      <c r="G578" s="895">
        <v>822.5</v>
      </c>
      <c r="H578" s="1590">
        <f>G578-G577</f>
        <v>-0.65499999999997272</v>
      </c>
      <c r="I578" s="834" t="s">
        <v>466</v>
      </c>
    </row>
    <row r="579" spans="1:9" ht="15.75" thickBot="1">
      <c r="A579" s="246"/>
      <c r="B579" s="1003" t="s">
        <v>475</v>
      </c>
      <c r="C579" s="1582"/>
      <c r="D579" s="2504">
        <f>(D577*100/D668)-35</f>
        <v>-8.441558441558783E-2</v>
      </c>
      <c r="E579" s="508">
        <f>(E577*100/E668)-35</f>
        <v>2.0924050632911388</v>
      </c>
      <c r="F579" s="508">
        <f>(F577*100/F668)-35</f>
        <v>0.12895522388060243</v>
      </c>
      <c r="G579" s="2505">
        <f>(G577*100/G668)-35</f>
        <v>2.7872340425531661E-2</v>
      </c>
      <c r="H579" s="1589"/>
      <c r="I579" s="1005"/>
    </row>
    <row r="580" spans="1:9">
      <c r="A580" s="525" t="s">
        <v>194</v>
      </c>
      <c r="B580" s="525" t="s">
        <v>245</v>
      </c>
      <c r="C580" s="95"/>
      <c r="D580" s="63"/>
      <c r="E580" s="490"/>
      <c r="F580" s="490"/>
      <c r="G580" s="491"/>
      <c r="H580" s="513"/>
      <c r="I580" s="513"/>
    </row>
    <row r="581" spans="1:9" ht="13.5" customHeight="1">
      <c r="A581" s="474" t="s">
        <v>320</v>
      </c>
      <c r="B581" s="762" t="s">
        <v>917</v>
      </c>
      <c r="C581" s="481">
        <v>200</v>
      </c>
      <c r="D581" s="232">
        <v>5.8</v>
      </c>
      <c r="E581" s="350">
        <v>5</v>
      </c>
      <c r="F581" s="350">
        <v>8</v>
      </c>
      <c r="G581" s="1848">
        <v>101</v>
      </c>
      <c r="H581" s="477"/>
      <c r="I581" s="566" t="s">
        <v>705</v>
      </c>
    </row>
    <row r="582" spans="1:9" ht="15.75">
      <c r="A582" s="475" t="s">
        <v>12</v>
      </c>
      <c r="B582" s="284" t="s">
        <v>821</v>
      </c>
      <c r="C582" s="853" t="s">
        <v>739</v>
      </c>
      <c r="D582" s="232">
        <v>1.75</v>
      </c>
      <c r="E582" s="350">
        <v>2.032</v>
      </c>
      <c r="F582" s="350">
        <v>17.22</v>
      </c>
      <c r="G582" s="925">
        <v>94.168000000000006</v>
      </c>
      <c r="H582" s="520"/>
      <c r="I582" s="566" t="s">
        <v>823</v>
      </c>
    </row>
    <row r="583" spans="1:9" ht="15.75" thickBot="1">
      <c r="A583" s="898" t="s">
        <v>35</v>
      </c>
      <c r="B583" s="1874" t="s">
        <v>731</v>
      </c>
      <c r="C583" s="494">
        <v>17</v>
      </c>
      <c r="D583" s="232">
        <v>0.66</v>
      </c>
      <c r="E583" s="350">
        <v>0.33</v>
      </c>
      <c r="F583" s="350">
        <v>8.74</v>
      </c>
      <c r="G583" s="925">
        <v>40.57</v>
      </c>
      <c r="H583" s="1611"/>
      <c r="I583" s="478" t="s">
        <v>9</v>
      </c>
    </row>
    <row r="584" spans="1:9">
      <c r="A584" s="1038" t="s">
        <v>256</v>
      </c>
      <c r="B584" s="43"/>
      <c r="C584" s="760">
        <f>C581+C583+100+20</f>
        <v>337</v>
      </c>
      <c r="D584" s="496">
        <f>SUM(D581:D583)</f>
        <v>8.2099999999999991</v>
      </c>
      <c r="E584" s="487">
        <f>SUM(E581:E583)</f>
        <v>7.3620000000000001</v>
      </c>
      <c r="F584" s="497">
        <f>SUM(F581:F583)</f>
        <v>33.96</v>
      </c>
      <c r="G584" s="699">
        <f>SUM(G581:G583)</f>
        <v>235.738</v>
      </c>
      <c r="H584" s="883" t="s">
        <v>316</v>
      </c>
      <c r="I584" s="839" t="s">
        <v>208</v>
      </c>
    </row>
    <row r="585" spans="1:9">
      <c r="A585" s="1007"/>
      <c r="B585" s="1008" t="s">
        <v>11</v>
      </c>
      <c r="C585" s="1588">
        <v>0.1</v>
      </c>
      <c r="D585" s="892">
        <v>7.7</v>
      </c>
      <c r="E585" s="893">
        <v>7.9</v>
      </c>
      <c r="F585" s="894">
        <v>33.5</v>
      </c>
      <c r="G585" s="895">
        <v>235</v>
      </c>
      <c r="H585" s="2556">
        <f>G585-G584</f>
        <v>-0.73799999999999955</v>
      </c>
      <c r="I585" s="834" t="s">
        <v>466</v>
      </c>
    </row>
    <row r="586" spans="1:9" ht="15.75" thickBot="1">
      <c r="A586" s="246"/>
      <c r="B586" s="1003" t="s">
        <v>475</v>
      </c>
      <c r="C586" s="1582"/>
      <c r="D586" s="508">
        <f>(D584*100/D668)-10</f>
        <v>0.66233766233766111</v>
      </c>
      <c r="E586" s="508">
        <f>(E584*100/E668)-10</f>
        <v>-0.68101265822784818</v>
      </c>
      <c r="F586" s="508">
        <f>(F584*100/F668)-10</f>
        <v>0.1373134328358212</v>
      </c>
      <c r="G586" s="508">
        <f>(G584*100/G668)-10</f>
        <v>3.1404255319149144E-2</v>
      </c>
      <c r="H586" s="1589"/>
      <c r="I586" s="1005"/>
    </row>
    <row r="587" spans="1:9" ht="15.75">
      <c r="A587" s="115"/>
      <c r="B587" s="577"/>
      <c r="C587" s="130"/>
      <c r="D587" s="729"/>
      <c r="E587" s="729"/>
      <c r="F587" s="729"/>
      <c r="G587" s="633"/>
      <c r="H587" s="130"/>
      <c r="I587" s="130"/>
    </row>
    <row r="588" spans="1:9" ht="15.75" thickBot="1">
      <c r="A588" s="2201"/>
      <c r="B588" s="2202"/>
      <c r="C588" s="1147"/>
      <c r="D588" s="1148"/>
      <c r="E588" s="648"/>
      <c r="F588" s="649"/>
      <c r="G588" s="649"/>
      <c r="H588" s="130"/>
      <c r="I588" s="130"/>
    </row>
    <row r="589" spans="1:9">
      <c r="A589" s="841"/>
      <c r="B589" s="43" t="s">
        <v>315</v>
      </c>
      <c r="C589" s="44"/>
      <c r="D589" s="157">
        <f>D565+D577</f>
        <v>46.364999999999995</v>
      </c>
      <c r="E589" s="252">
        <f>E565+E577</f>
        <v>51.49</v>
      </c>
      <c r="F589" s="252">
        <f>F565+F577</f>
        <v>199.44800000000001</v>
      </c>
      <c r="G589" s="843">
        <f>G565+G577</f>
        <v>1411.518</v>
      </c>
      <c r="H589" s="887" t="s">
        <v>316</v>
      </c>
      <c r="I589" s="839" t="s">
        <v>208</v>
      </c>
    </row>
    <row r="590" spans="1:9">
      <c r="A590" s="443"/>
      <c r="B590" s="897" t="s">
        <v>11</v>
      </c>
      <c r="C590" s="1588">
        <v>0.6</v>
      </c>
      <c r="D590" s="835">
        <v>46.2</v>
      </c>
      <c r="E590" s="836">
        <v>47.4</v>
      </c>
      <c r="F590" s="837">
        <v>201</v>
      </c>
      <c r="G590" s="838">
        <v>1410</v>
      </c>
      <c r="H590" s="844">
        <f>G590-G589</f>
        <v>-1.5180000000000291</v>
      </c>
      <c r="I590" s="834" t="s">
        <v>466</v>
      </c>
    </row>
    <row r="591" spans="1:9" ht="15.75" thickBot="1">
      <c r="A591" s="246"/>
      <c r="B591" s="1003" t="s">
        <v>475</v>
      </c>
      <c r="C591" s="1582"/>
      <c r="D591" s="2504">
        <f>(D589*100/D668)-60</f>
        <v>0.21428571428570109</v>
      </c>
      <c r="E591" s="508">
        <f>(E589*100/E668)-60</f>
        <v>5.1772151898734222</v>
      </c>
      <c r="F591" s="508">
        <f>(F589*100/F668)-60</f>
        <v>-0.46328358208955223</v>
      </c>
      <c r="G591" s="2505">
        <f>(G589*100/G668)-60</f>
        <v>6.4595744680843836E-2</v>
      </c>
      <c r="H591" s="1589"/>
      <c r="I591" s="1005"/>
    </row>
    <row r="593" spans="1:9" ht="15.75" thickBot="1"/>
    <row r="594" spans="1:9">
      <c r="A594" s="841"/>
      <c r="B594" s="43" t="s">
        <v>314</v>
      </c>
      <c r="C594" s="44"/>
      <c r="D594" s="157">
        <f>D577+D584</f>
        <v>35.094999999999999</v>
      </c>
      <c r="E594" s="252">
        <f>E577+E584</f>
        <v>36.664999999999999</v>
      </c>
      <c r="F594" s="252">
        <f>F577+F584</f>
        <v>151.642</v>
      </c>
      <c r="G594" s="843">
        <f>G577+G584</f>
        <v>1058.893</v>
      </c>
      <c r="H594" s="887" t="s">
        <v>316</v>
      </c>
      <c r="I594" s="839" t="s">
        <v>208</v>
      </c>
    </row>
    <row r="595" spans="1:9">
      <c r="A595" s="443"/>
      <c r="B595" s="897" t="s">
        <v>11</v>
      </c>
      <c r="C595" s="1588">
        <v>0.45</v>
      </c>
      <c r="D595" s="892">
        <v>34.65</v>
      </c>
      <c r="E595" s="893">
        <v>35.549999999999997</v>
      </c>
      <c r="F595" s="894">
        <v>150.75</v>
      </c>
      <c r="G595" s="895">
        <v>1057.5</v>
      </c>
      <c r="H595" s="886">
        <f>G595-G594</f>
        <v>-1.3930000000000291</v>
      </c>
      <c r="I595" s="834" t="s">
        <v>466</v>
      </c>
    </row>
    <row r="596" spans="1:9" ht="15.75" thickBot="1">
      <c r="A596" s="246"/>
      <c r="B596" s="1003" t="s">
        <v>475</v>
      </c>
      <c r="C596" s="1582"/>
      <c r="D596" s="2504">
        <f>(D594*100/D668)-45</f>
        <v>0.57792207792207506</v>
      </c>
      <c r="E596" s="508">
        <f>(E594*100/E668)-45</f>
        <v>1.4113924050632889</v>
      </c>
      <c r="F596" s="508">
        <f>(F594*100/F668)-45</f>
        <v>0.26626865671641298</v>
      </c>
      <c r="G596" s="2505">
        <f>(G594*100/G668)-45</f>
        <v>5.9276595744684357E-2</v>
      </c>
      <c r="H596" s="1589"/>
      <c r="I596" s="1005"/>
    </row>
    <row r="598" spans="1:9" ht="15.75" thickBot="1"/>
    <row r="599" spans="1:9">
      <c r="A599" s="841"/>
      <c r="B599" s="43" t="s">
        <v>257</v>
      </c>
      <c r="C599" s="44"/>
      <c r="D599" s="164">
        <f>D565+D577+D584</f>
        <v>54.574999999999996</v>
      </c>
      <c r="E599" s="101">
        <f>E565+E577+E584</f>
        <v>58.852000000000004</v>
      </c>
      <c r="F599" s="101">
        <f>F565+F577+F584</f>
        <v>233.40800000000002</v>
      </c>
      <c r="G599" s="253">
        <f>G565+G577+G584</f>
        <v>1647.2560000000001</v>
      </c>
      <c r="H599" s="887" t="s">
        <v>316</v>
      </c>
      <c r="I599" s="839" t="s">
        <v>208</v>
      </c>
    </row>
    <row r="600" spans="1:9">
      <c r="A600" s="1007"/>
      <c r="B600" s="1008" t="s">
        <v>11</v>
      </c>
      <c r="C600" s="1588">
        <v>0.7</v>
      </c>
      <c r="D600" s="892">
        <v>53.9</v>
      </c>
      <c r="E600" s="893">
        <v>55.3</v>
      </c>
      <c r="F600" s="894">
        <v>234.5</v>
      </c>
      <c r="G600" s="895">
        <v>1645</v>
      </c>
      <c r="H600" s="886">
        <f>G600-G599</f>
        <v>-2.2560000000000855</v>
      </c>
      <c r="I600" s="834" t="s">
        <v>466</v>
      </c>
    </row>
    <row r="601" spans="1:9" ht="15.75" thickBot="1">
      <c r="A601" s="246"/>
      <c r="B601" s="1003" t="s">
        <v>475</v>
      </c>
      <c r="C601" s="1582"/>
      <c r="D601" s="2504">
        <f>(D599*100/D668)-70</f>
        <v>0.87662337662337109</v>
      </c>
      <c r="E601" s="508">
        <f>(E599*100/E668)-70</f>
        <v>4.4962025316455794</v>
      </c>
      <c r="F601" s="508">
        <f>(F599*100/F668)-70</f>
        <v>-0.32597014925372036</v>
      </c>
      <c r="G601" s="2505">
        <f>(G599*100/G668)-70</f>
        <v>9.6000000000003638E-2</v>
      </c>
      <c r="H601" s="1589"/>
      <c r="I601" s="1005"/>
    </row>
    <row r="602" spans="1:9">
      <c r="C602" s="12"/>
    </row>
    <row r="603" spans="1:9">
      <c r="G603" s="52"/>
      <c r="H603" s="52"/>
      <c r="I603" s="52"/>
    </row>
    <row r="604" spans="1:9">
      <c r="C604" s="12" t="s">
        <v>213</v>
      </c>
    </row>
    <row r="605" spans="1:9" s="69" customFormat="1" ht="11.25">
      <c r="A605" s="908" t="s">
        <v>472</v>
      </c>
      <c r="E605" s="324"/>
      <c r="F605" s="324"/>
      <c r="G605" s="324"/>
    </row>
    <row r="606" spans="1:9">
      <c r="B606" s="25" t="s">
        <v>209</v>
      </c>
      <c r="D606"/>
      <c r="E606"/>
      <c r="F606" s="25"/>
      <c r="G606" s="25"/>
      <c r="H606" s="26"/>
      <c r="I606" s="26"/>
    </row>
    <row r="607" spans="1:9" ht="15.75">
      <c r="A607" s="28" t="s">
        <v>210</v>
      </c>
      <c r="B607" s="26"/>
      <c r="C607"/>
      <c r="D607" s="28" t="s">
        <v>0</v>
      </c>
      <c r="E607"/>
      <c r="F607" s="2" t="s">
        <v>473</v>
      </c>
      <c r="G607" s="26"/>
      <c r="H607" s="26"/>
      <c r="I607" s="33"/>
    </row>
    <row r="608" spans="1:9" ht="19.5" thickBot="1">
      <c r="B608" s="1"/>
      <c r="C608" s="1592" t="s">
        <v>379</v>
      </c>
    </row>
    <row r="609" spans="1:9" ht="15.75" thickBot="1">
      <c r="A609" s="445" t="s">
        <v>180</v>
      </c>
      <c r="B609" s="95"/>
      <c r="C609" s="446" t="s">
        <v>181</v>
      </c>
      <c r="D609" s="373" t="s">
        <v>182</v>
      </c>
      <c r="E609" s="373"/>
      <c r="F609" s="373"/>
      <c r="G609" s="447" t="s">
        <v>183</v>
      </c>
      <c r="H609" s="448" t="s">
        <v>184</v>
      </c>
      <c r="I609" s="449" t="s">
        <v>185</v>
      </c>
    </row>
    <row r="610" spans="1:9">
      <c r="A610" s="450" t="s">
        <v>186</v>
      </c>
      <c r="B610" s="451" t="s">
        <v>187</v>
      </c>
      <c r="C610" s="452" t="s">
        <v>188</v>
      </c>
      <c r="D610" s="453" t="s">
        <v>189</v>
      </c>
      <c r="E610" s="453" t="s">
        <v>56</v>
      </c>
      <c r="F610" s="453" t="s">
        <v>57</v>
      </c>
      <c r="G610" s="454" t="s">
        <v>190</v>
      </c>
      <c r="H610" s="455" t="s">
        <v>191</v>
      </c>
      <c r="I610" s="456" t="s">
        <v>360</v>
      </c>
    </row>
    <row r="611" spans="1:9" ht="15.75" thickBot="1">
      <c r="A611" s="457"/>
      <c r="B611" s="500"/>
      <c r="C611" s="458"/>
      <c r="D611" s="459" t="s">
        <v>6</v>
      </c>
      <c r="E611" s="459" t="s">
        <v>7</v>
      </c>
      <c r="F611" s="459" t="s">
        <v>8</v>
      </c>
      <c r="G611" s="460" t="s">
        <v>192</v>
      </c>
      <c r="H611" s="461" t="s">
        <v>193</v>
      </c>
      <c r="I611" s="462" t="s">
        <v>359</v>
      </c>
    </row>
    <row r="612" spans="1:9">
      <c r="A612" s="95"/>
      <c r="B612" s="179" t="s">
        <v>158</v>
      </c>
      <c r="C612" s="464"/>
      <c r="D612" s="465"/>
      <c r="E612" s="466"/>
      <c r="F612" s="466"/>
      <c r="G612" s="697"/>
      <c r="H612" s="510"/>
      <c r="I612" s="469"/>
    </row>
    <row r="613" spans="1:9">
      <c r="A613" s="471" t="s">
        <v>194</v>
      </c>
      <c r="B613" s="1674" t="s">
        <v>370</v>
      </c>
      <c r="C613" s="481">
        <v>60</v>
      </c>
      <c r="D613" s="2258">
        <v>1.2</v>
      </c>
      <c r="E613" s="350">
        <v>4.2</v>
      </c>
      <c r="F613" s="2259">
        <v>6</v>
      </c>
      <c r="G613" s="935">
        <v>67.95</v>
      </c>
      <c r="H613" s="477"/>
      <c r="I613" s="566" t="s">
        <v>371</v>
      </c>
    </row>
    <row r="614" spans="1:9">
      <c r="A614" s="474" t="s">
        <v>320</v>
      </c>
      <c r="B614" s="1634" t="s">
        <v>902</v>
      </c>
      <c r="C614" s="481">
        <v>200</v>
      </c>
      <c r="D614" s="369">
        <v>14.137</v>
      </c>
      <c r="E614" s="2292">
        <v>13.85</v>
      </c>
      <c r="F614" s="370">
        <v>21.933</v>
      </c>
      <c r="G614" s="925">
        <v>266.62200000000001</v>
      </c>
      <c r="H614" s="501"/>
      <c r="I614" s="701" t="s">
        <v>903</v>
      </c>
    </row>
    <row r="615" spans="1:9" ht="15.75">
      <c r="A615" s="475" t="s">
        <v>12</v>
      </c>
      <c r="B615" s="878" t="s">
        <v>122</v>
      </c>
      <c r="C615" s="481">
        <v>200</v>
      </c>
      <c r="D615" s="360">
        <v>1</v>
      </c>
      <c r="E615" s="362">
        <v>0.2</v>
      </c>
      <c r="F615" s="362">
        <v>20.2</v>
      </c>
      <c r="G615" s="1711">
        <v>86</v>
      </c>
      <c r="H615" s="502"/>
      <c r="I615" s="478" t="s">
        <v>503</v>
      </c>
    </row>
    <row r="616" spans="1:9">
      <c r="A616" s="479" t="s">
        <v>205</v>
      </c>
      <c r="B616" s="389" t="s">
        <v>10</v>
      </c>
      <c r="C616" s="481">
        <v>50</v>
      </c>
      <c r="D616" s="1904">
        <v>1.925</v>
      </c>
      <c r="E616" s="359">
        <v>0.68799999999999994</v>
      </c>
      <c r="F616" s="350">
        <v>27.1</v>
      </c>
      <c r="G616" s="925">
        <v>122.292</v>
      </c>
      <c r="H616" s="234"/>
      <c r="I616" s="478" t="s">
        <v>9</v>
      </c>
    </row>
    <row r="617" spans="1:9" ht="15.75" thickBot="1">
      <c r="A617" s="898"/>
      <c r="B617" s="506" t="s">
        <v>426</v>
      </c>
      <c r="C617" s="494">
        <v>20</v>
      </c>
      <c r="D617" s="360">
        <v>1.1299999999999999</v>
      </c>
      <c r="E617" s="362">
        <v>0.3</v>
      </c>
      <c r="F617" s="362">
        <v>8.3729999999999993</v>
      </c>
      <c r="G617" s="925">
        <v>40.712000000000003</v>
      </c>
      <c r="H617" s="482"/>
      <c r="I617" s="473" t="s">
        <v>9</v>
      </c>
    </row>
    <row r="618" spans="1:9">
      <c r="A618" s="485" t="s">
        <v>211</v>
      </c>
      <c r="C618" s="903">
        <f>SUM(C613:C617)</f>
        <v>530</v>
      </c>
      <c r="D618" s="486">
        <f>SUM(D613:D617)</f>
        <v>19.391999999999999</v>
      </c>
      <c r="E618" s="487">
        <f>SUM(E613:E617)</f>
        <v>19.238</v>
      </c>
      <c r="F618" s="488">
        <f>SUM(F613:F617)</f>
        <v>83.606000000000009</v>
      </c>
      <c r="G618" s="699">
        <f>SUM(G613:G617)</f>
        <v>583.57600000000002</v>
      </c>
      <c r="H618" s="887" t="s">
        <v>316</v>
      </c>
      <c r="I618" s="839" t="s">
        <v>208</v>
      </c>
    </row>
    <row r="619" spans="1:9">
      <c r="A619" s="1675"/>
      <c r="B619" s="1008" t="s">
        <v>11</v>
      </c>
      <c r="C619" s="1588">
        <v>0.25</v>
      </c>
      <c r="D619" s="892">
        <v>19.25</v>
      </c>
      <c r="E619" s="893">
        <v>19.75</v>
      </c>
      <c r="F619" s="894">
        <v>83.75</v>
      </c>
      <c r="G619" s="895">
        <v>587.5</v>
      </c>
      <c r="H619" s="1590">
        <f>G619-G618</f>
        <v>3.9239999999999782</v>
      </c>
      <c r="I619" s="834" t="s">
        <v>466</v>
      </c>
    </row>
    <row r="620" spans="1:9" ht="15.75" thickBot="1">
      <c r="A620" s="1671"/>
      <c r="B620" s="1003" t="s">
        <v>475</v>
      </c>
      <c r="C620" s="1582"/>
      <c r="D620" s="2504">
        <f>(D618*100/D668)-25</f>
        <v>0.1844155844155857</v>
      </c>
      <c r="E620" s="508">
        <f>(E618*100/E668)-25</f>
        <v>-0.64810126582278471</v>
      </c>
      <c r="F620" s="508">
        <f>(F618*100/F668)-25</f>
        <v>-4.2985074626866293E-2</v>
      </c>
      <c r="G620" s="2505">
        <f>(G618*100/G668)-25</f>
        <v>-0.16697872340425235</v>
      </c>
      <c r="H620" s="1589"/>
      <c r="I620" s="1005"/>
    </row>
    <row r="621" spans="1:9">
      <c r="A621" s="95"/>
      <c r="B621" s="901" t="s">
        <v>123</v>
      </c>
      <c r="C621" s="95"/>
      <c r="D621" s="5"/>
      <c r="E621" s="490"/>
      <c r="F621" s="490"/>
      <c r="G621" s="490"/>
      <c r="H621" s="492"/>
      <c r="I621" s="863"/>
    </row>
    <row r="622" spans="1:9">
      <c r="A622" s="92"/>
      <c r="B622" s="435" t="s">
        <v>1029</v>
      </c>
      <c r="C622" s="481">
        <v>60</v>
      </c>
      <c r="D622" s="232">
        <v>0.57599999999999996</v>
      </c>
      <c r="E622" s="350">
        <v>5.4359999999999999</v>
      </c>
      <c r="F622" s="350">
        <v>4.68</v>
      </c>
      <c r="G622" s="935">
        <v>69.959999999999994</v>
      </c>
      <c r="H622" s="477"/>
      <c r="I622" s="505" t="s">
        <v>1030</v>
      </c>
    </row>
    <row r="623" spans="1:9">
      <c r="A623" s="92"/>
      <c r="B623" s="522" t="s">
        <v>824</v>
      </c>
      <c r="C623" s="514">
        <v>200</v>
      </c>
      <c r="D623" s="411">
        <v>1.48</v>
      </c>
      <c r="E623" s="362">
        <v>3.54</v>
      </c>
      <c r="F623" s="745">
        <v>5.56</v>
      </c>
      <c r="G623" s="938">
        <v>60</v>
      </c>
      <c r="H623" s="512"/>
      <c r="I623" s="1877" t="s">
        <v>663</v>
      </c>
    </row>
    <row r="624" spans="1:9">
      <c r="A624" s="471" t="s">
        <v>194</v>
      </c>
      <c r="B624" s="1879" t="s">
        <v>1031</v>
      </c>
      <c r="C624" s="862">
        <v>100</v>
      </c>
      <c r="D624" s="861">
        <v>10.157</v>
      </c>
      <c r="E624" s="250">
        <v>6.3440000000000003</v>
      </c>
      <c r="F624" s="356">
        <v>21.298999999999999</v>
      </c>
      <c r="G624" s="935">
        <v>193.47399999999999</v>
      </c>
      <c r="H624" s="493"/>
      <c r="I624" s="478" t="s">
        <v>1032</v>
      </c>
    </row>
    <row r="625" spans="1:9">
      <c r="A625" s="474" t="s">
        <v>320</v>
      </c>
      <c r="B625" s="1880" t="s">
        <v>895</v>
      </c>
      <c r="C625" s="514">
        <v>150</v>
      </c>
      <c r="D625" s="352">
        <v>4.1829999999999998</v>
      </c>
      <c r="E625" s="349">
        <v>5.01</v>
      </c>
      <c r="F625" s="349">
        <v>23.942</v>
      </c>
      <c r="G625" s="925">
        <v>157.5</v>
      </c>
      <c r="H625" s="477"/>
      <c r="I625" s="473" t="s">
        <v>604</v>
      </c>
    </row>
    <row r="626" spans="1:9" ht="15.75">
      <c r="A626" s="475" t="s">
        <v>12</v>
      </c>
      <c r="B626" s="480" t="s">
        <v>250</v>
      </c>
      <c r="C626" s="481">
        <v>200</v>
      </c>
      <c r="D626" s="1833">
        <v>5.2039999999999997</v>
      </c>
      <c r="E626" s="359">
        <v>4.7480000000000002</v>
      </c>
      <c r="F626" s="359">
        <v>17.876999999999999</v>
      </c>
      <c r="G626" s="925">
        <v>135.25</v>
      </c>
      <c r="H626" s="493"/>
      <c r="I626" s="470" t="s">
        <v>591</v>
      </c>
    </row>
    <row r="627" spans="1:9">
      <c r="A627" s="479" t="s">
        <v>205</v>
      </c>
      <c r="B627" s="480" t="s">
        <v>10</v>
      </c>
      <c r="C627" s="481">
        <v>44</v>
      </c>
      <c r="D627" s="1904">
        <v>1.694</v>
      </c>
      <c r="E627" s="359">
        <v>0.60499999999999998</v>
      </c>
      <c r="F627" s="350">
        <v>23.847999999999999</v>
      </c>
      <c r="G627" s="925">
        <v>107.617</v>
      </c>
      <c r="H627" s="482"/>
      <c r="I627" s="478" t="s">
        <v>9</v>
      </c>
    </row>
    <row r="628" spans="1:9">
      <c r="A628" s="92"/>
      <c r="B628" s="439" t="s">
        <v>426</v>
      </c>
      <c r="C628" s="472">
        <v>30</v>
      </c>
      <c r="D628" s="2031">
        <v>1.6950000000000001</v>
      </c>
      <c r="E628" s="362">
        <v>0.45</v>
      </c>
      <c r="F628" s="362">
        <v>12.56</v>
      </c>
      <c r="G628" s="925">
        <v>61.07</v>
      </c>
      <c r="H628" s="482"/>
      <c r="I628" s="473" t="s">
        <v>9</v>
      </c>
    </row>
    <row r="629" spans="1:9" ht="15.75" thickBot="1">
      <c r="A629" s="900"/>
      <c r="B629" s="435" t="s">
        <v>322</v>
      </c>
      <c r="C629" s="494">
        <v>100</v>
      </c>
      <c r="D629" s="360">
        <v>0.34</v>
      </c>
      <c r="E629" s="361">
        <v>0.34</v>
      </c>
      <c r="F629" s="362">
        <v>8.4</v>
      </c>
      <c r="G629" s="757">
        <v>40.29</v>
      </c>
      <c r="H629" s="888"/>
      <c r="I629" s="495" t="s">
        <v>785</v>
      </c>
    </row>
    <row r="630" spans="1:9">
      <c r="A630" s="485" t="s">
        <v>197</v>
      </c>
      <c r="B630" s="733"/>
      <c r="C630" s="889">
        <f>SUM(C622:C629)</f>
        <v>884</v>
      </c>
      <c r="D630" s="496">
        <f>SUM(D622:D629)</f>
        <v>25.329000000000001</v>
      </c>
      <c r="E630" s="487">
        <f>SUM(E622:E629)</f>
        <v>26.472999999999999</v>
      </c>
      <c r="F630" s="497">
        <f>SUM(F622:F629)</f>
        <v>118.166</v>
      </c>
      <c r="G630" s="699">
        <f>SUM(G622:G629)</f>
        <v>825.16099999999994</v>
      </c>
      <c r="H630" s="887" t="s">
        <v>316</v>
      </c>
      <c r="I630" s="839" t="s">
        <v>208</v>
      </c>
    </row>
    <row r="631" spans="1:9">
      <c r="A631" s="1007"/>
      <c r="B631" s="1008" t="s">
        <v>11</v>
      </c>
      <c r="C631" s="1588">
        <v>0.35</v>
      </c>
      <c r="D631" s="892">
        <v>26.95</v>
      </c>
      <c r="E631" s="893">
        <v>27.65</v>
      </c>
      <c r="F631" s="894">
        <v>117.25</v>
      </c>
      <c r="G631" s="895">
        <v>822.5</v>
      </c>
      <c r="H631" s="844">
        <f>G631-G630</f>
        <v>-2.6609999999999445</v>
      </c>
      <c r="I631" s="840" t="s">
        <v>466</v>
      </c>
    </row>
    <row r="632" spans="1:9" ht="15.75" thickBot="1">
      <c r="A632" s="246"/>
      <c r="B632" s="1003" t="s">
        <v>475</v>
      </c>
      <c r="C632" s="1582"/>
      <c r="D632" s="2504">
        <f>(D630*100/D668)-35</f>
        <v>-2.105194805194806</v>
      </c>
      <c r="E632" s="508">
        <f>(E630*100/E668)-35</f>
        <v>-1.4898734177215189</v>
      </c>
      <c r="F632" s="508">
        <f>(F630*100/F668)-35</f>
        <v>0.27343283582089839</v>
      </c>
      <c r="G632" s="2505">
        <f>(G630*100/G668)-35</f>
        <v>0.11323404255318792</v>
      </c>
      <c r="H632" s="1589"/>
      <c r="I632" s="1005"/>
    </row>
    <row r="633" spans="1:9" ht="14.25" customHeight="1">
      <c r="A633" s="525" t="s">
        <v>194</v>
      </c>
      <c r="B633" s="178" t="s">
        <v>245</v>
      </c>
      <c r="C633" s="95"/>
      <c r="D633" s="5"/>
      <c r="E633" s="490"/>
      <c r="F633" s="490"/>
      <c r="G633" s="490"/>
      <c r="H633" s="492"/>
      <c r="I633" s="492"/>
    </row>
    <row r="634" spans="1:9" ht="12" customHeight="1">
      <c r="A634" s="474" t="s">
        <v>320</v>
      </c>
      <c r="B634" s="476" t="s">
        <v>712</v>
      </c>
      <c r="C634" s="481">
        <v>200</v>
      </c>
      <c r="D634" s="2034">
        <v>0.48299999999999998</v>
      </c>
      <c r="E634" s="2030">
        <v>8.3000000000000004E-2</v>
      </c>
      <c r="F634" s="1669">
        <v>8.1669999999999998</v>
      </c>
      <c r="G634" s="938">
        <v>34.9</v>
      </c>
      <c r="H634" s="512"/>
      <c r="I634" s="2319" t="s">
        <v>913</v>
      </c>
    </row>
    <row r="635" spans="1:9" ht="15.75">
      <c r="A635" s="475" t="s">
        <v>12</v>
      </c>
      <c r="B635" s="1591" t="s">
        <v>717</v>
      </c>
      <c r="C635" s="558" t="s">
        <v>720</v>
      </c>
      <c r="D635" s="330">
        <v>8.2940000000000005</v>
      </c>
      <c r="E635" s="361">
        <v>8.8439999999999994</v>
      </c>
      <c r="F635" s="2036">
        <v>11.904999999999999</v>
      </c>
      <c r="G635" s="938">
        <v>156.35400000000001</v>
      </c>
      <c r="H635" s="512"/>
      <c r="I635" s="473" t="s">
        <v>901</v>
      </c>
    </row>
    <row r="636" spans="1:9">
      <c r="A636" s="92"/>
      <c r="B636" s="1882" t="s">
        <v>722</v>
      </c>
      <c r="C636" s="1643"/>
      <c r="E636" s="942"/>
      <c r="F636" s="1562"/>
      <c r="G636" s="1562"/>
      <c r="H636" s="513"/>
      <c r="I636" s="513"/>
    </row>
    <row r="637" spans="1:9" ht="15.75" thickBot="1">
      <c r="A637" s="898" t="s">
        <v>205</v>
      </c>
      <c r="B637" s="522" t="s">
        <v>426</v>
      </c>
      <c r="C637" s="472">
        <v>20</v>
      </c>
      <c r="D637" s="360">
        <v>1.1299999999999999</v>
      </c>
      <c r="E637" s="362">
        <v>0.3</v>
      </c>
      <c r="F637" s="362">
        <v>8.3729999999999993</v>
      </c>
      <c r="G637" s="925">
        <v>40.712000000000003</v>
      </c>
      <c r="H637" s="482"/>
      <c r="I637" s="1841" t="s">
        <v>9</v>
      </c>
    </row>
    <row r="638" spans="1:9">
      <c r="A638" s="485" t="s">
        <v>256</v>
      </c>
      <c r="B638" s="43"/>
      <c r="C638" s="904">
        <f>C634+C637+80+20</f>
        <v>320</v>
      </c>
      <c r="D638" s="496">
        <f>SUM(D634:D637)</f>
        <v>9.907</v>
      </c>
      <c r="E638" s="487">
        <f>SUM(E634:E637)</f>
        <v>9.2270000000000003</v>
      </c>
      <c r="F638" s="497">
        <f>SUM(F634:F637)</f>
        <v>28.445</v>
      </c>
      <c r="G638" s="699">
        <f>SUM(G634:G637)</f>
        <v>231.96600000000001</v>
      </c>
      <c r="H638" s="887" t="s">
        <v>316</v>
      </c>
      <c r="I638" s="839" t="s">
        <v>208</v>
      </c>
    </row>
    <row r="639" spans="1:9">
      <c r="A639" s="1007"/>
      <c r="B639" s="1008" t="s">
        <v>11</v>
      </c>
      <c r="C639" s="1588">
        <v>0.1</v>
      </c>
      <c r="D639" s="892">
        <v>7.7</v>
      </c>
      <c r="E639" s="893">
        <v>7.9</v>
      </c>
      <c r="F639" s="894">
        <v>33.5</v>
      </c>
      <c r="G639" s="895">
        <v>235</v>
      </c>
      <c r="H639" s="2511">
        <f>G639-G638</f>
        <v>3.0339999999999918</v>
      </c>
      <c r="I639" s="834" t="s">
        <v>466</v>
      </c>
    </row>
    <row r="640" spans="1:9" ht="15.75" thickBot="1">
      <c r="A640" s="246"/>
      <c r="B640" s="1003" t="s">
        <v>475</v>
      </c>
      <c r="C640" s="1582"/>
      <c r="D640" s="2504">
        <f>(D638*100/D668)-10</f>
        <v>2.8662337662337674</v>
      </c>
      <c r="E640" s="508">
        <f>(E638*100/E668)-10</f>
        <v>1.6797468354430389</v>
      </c>
      <c r="F640" s="508">
        <f>(F638*100/F668)-10</f>
        <v>-1.5089552238805979</v>
      </c>
      <c r="G640" s="2505">
        <f>(G638*100/G668)-10</f>
        <v>-0.12910638297872268</v>
      </c>
      <c r="H640" s="1589"/>
      <c r="I640" s="1005"/>
    </row>
    <row r="642" spans="1:9" ht="16.5" thickBot="1">
      <c r="A642" s="115"/>
      <c r="B642" s="577"/>
      <c r="C642" s="130"/>
      <c r="D642" s="729"/>
      <c r="E642" s="729"/>
      <c r="F642" s="729"/>
      <c r="G642" s="633"/>
      <c r="H642" s="130"/>
      <c r="I642" s="130"/>
    </row>
    <row r="643" spans="1:9">
      <c r="A643" s="841"/>
      <c r="B643" s="43" t="s">
        <v>315</v>
      </c>
      <c r="C643" s="44"/>
      <c r="D643" s="157">
        <f>D618+D630</f>
        <v>44.721000000000004</v>
      </c>
      <c r="E643" s="252">
        <f>E618+E630</f>
        <v>45.710999999999999</v>
      </c>
      <c r="F643" s="252">
        <f>F618+F630</f>
        <v>201.77199999999999</v>
      </c>
      <c r="G643" s="843">
        <f>G618+G630</f>
        <v>1408.7370000000001</v>
      </c>
      <c r="H643" s="887" t="s">
        <v>316</v>
      </c>
      <c r="I643" s="839" t="s">
        <v>208</v>
      </c>
    </row>
    <row r="644" spans="1:9">
      <c r="A644" s="443"/>
      <c r="B644" s="897" t="s">
        <v>11</v>
      </c>
      <c r="C644" s="1600">
        <v>0.6</v>
      </c>
      <c r="D644" s="835">
        <v>46.2</v>
      </c>
      <c r="E644" s="836">
        <v>47.4</v>
      </c>
      <c r="F644" s="837">
        <v>201</v>
      </c>
      <c r="G644" s="838">
        <v>1410</v>
      </c>
      <c r="H644" s="844">
        <f>G644-G643</f>
        <v>1.26299999999992</v>
      </c>
      <c r="I644" s="834" t="s">
        <v>466</v>
      </c>
    </row>
    <row r="645" spans="1:9" ht="15.75" thickBot="1">
      <c r="A645" s="246"/>
      <c r="B645" s="1003" t="s">
        <v>475</v>
      </c>
      <c r="C645" s="1582"/>
      <c r="D645" s="2504">
        <f>(D643*100/D668)-60</f>
        <v>-1.9207792207792167</v>
      </c>
      <c r="E645" s="508">
        <f>(E643*100/E668)-60</f>
        <v>-2.1379746835443072</v>
      </c>
      <c r="F645" s="508">
        <f>(F643*100/F668)-60</f>
        <v>0.23044776119402854</v>
      </c>
      <c r="G645" s="2505">
        <f>(G643*100/G668)-60</f>
        <v>-5.3744680851060878E-2</v>
      </c>
      <c r="H645" s="1589"/>
      <c r="I645" s="1005"/>
    </row>
    <row r="647" spans="1:9" ht="15.75" thickBot="1"/>
    <row r="648" spans="1:9">
      <c r="A648" s="841"/>
      <c r="B648" s="43" t="s">
        <v>314</v>
      </c>
      <c r="C648" s="44"/>
      <c r="D648" s="157">
        <f>D630+D638</f>
        <v>35.236000000000004</v>
      </c>
      <c r="E648" s="252">
        <f>E630+E638</f>
        <v>35.700000000000003</v>
      </c>
      <c r="F648" s="252">
        <f>F630+F638</f>
        <v>146.61099999999999</v>
      </c>
      <c r="G648" s="843">
        <f>G630+G638</f>
        <v>1057.127</v>
      </c>
      <c r="H648" s="887" t="s">
        <v>316</v>
      </c>
      <c r="I648" s="839" t="s">
        <v>208</v>
      </c>
    </row>
    <row r="649" spans="1:9">
      <c r="A649" s="443"/>
      <c r="B649" s="897" t="s">
        <v>11</v>
      </c>
      <c r="C649" s="1600">
        <v>0.45</v>
      </c>
      <c r="D649" s="892">
        <v>34.65</v>
      </c>
      <c r="E649" s="893">
        <v>35.549999999999997</v>
      </c>
      <c r="F649" s="894">
        <v>150.75</v>
      </c>
      <c r="G649" s="895">
        <v>1057.5</v>
      </c>
      <c r="H649" s="886">
        <f>G649-G648</f>
        <v>0.37300000000004729</v>
      </c>
      <c r="I649" s="834" t="s">
        <v>466</v>
      </c>
    </row>
    <row r="650" spans="1:9" ht="15.75" thickBot="1">
      <c r="A650" s="246"/>
      <c r="B650" s="1003" t="s">
        <v>475</v>
      </c>
      <c r="C650" s="1582"/>
      <c r="D650" s="2504">
        <f>(D648*100/D668)-45</f>
        <v>0.76103896103896318</v>
      </c>
      <c r="E650" s="508">
        <f>(E648*100/E668)-45</f>
        <v>0.18987341772152178</v>
      </c>
      <c r="F650" s="508">
        <f>(F648*100/F668)-45</f>
        <v>-1.2355223880597066</v>
      </c>
      <c r="G650" s="2505">
        <f>(G648*100/G668)-45</f>
        <v>-1.5872340425531206E-2</v>
      </c>
      <c r="H650" s="1589"/>
      <c r="I650" s="1005"/>
    </row>
    <row r="652" spans="1:9" ht="13.5" customHeight="1" thickBot="1"/>
    <row r="653" spans="1:9" ht="12" customHeight="1">
      <c r="A653" s="841"/>
      <c r="B653" s="43" t="s">
        <v>257</v>
      </c>
      <c r="C653" s="44"/>
      <c r="D653" s="164">
        <f>D618+D630+D638</f>
        <v>54.628</v>
      </c>
      <c r="E653" s="101">
        <f>E618+E630+E638</f>
        <v>54.938000000000002</v>
      </c>
      <c r="F653" s="101">
        <f>F618+F630+F638</f>
        <v>230.21699999999998</v>
      </c>
      <c r="G653" s="253">
        <f>G618+G630+G638</f>
        <v>1640.703</v>
      </c>
      <c r="H653" s="887" t="s">
        <v>316</v>
      </c>
      <c r="I653" s="839" t="s">
        <v>208</v>
      </c>
    </row>
    <row r="654" spans="1:9" ht="11.25" customHeight="1">
      <c r="A654" s="1007"/>
      <c r="B654" s="1008" t="s">
        <v>11</v>
      </c>
      <c r="C654" s="1588">
        <v>0.7</v>
      </c>
      <c r="D654" s="1145">
        <v>53.9</v>
      </c>
      <c r="E654" s="1143">
        <v>55.3</v>
      </c>
      <c r="F654" s="1144">
        <v>234.5</v>
      </c>
      <c r="G654" s="1601">
        <v>1645</v>
      </c>
      <c r="H654" s="886">
        <f>G654-G653</f>
        <v>4.2970000000000255</v>
      </c>
      <c r="I654" s="834" t="s">
        <v>466</v>
      </c>
    </row>
    <row r="655" spans="1:9" ht="13.5" customHeight="1" thickBot="1">
      <c r="A655" s="246"/>
      <c r="B655" s="1003" t="s">
        <v>475</v>
      </c>
      <c r="C655" s="1582"/>
      <c r="D655" s="2504">
        <f>(D653*100/D668)-70</f>
        <v>0.94545454545455243</v>
      </c>
      <c r="E655" s="508">
        <f>(E653*100/E668)-70</f>
        <v>-0.45822784810125938</v>
      </c>
      <c r="F655" s="508">
        <f>(F653*100/F668)-70</f>
        <v>-1.2785074626865764</v>
      </c>
      <c r="G655" s="2505">
        <f>(G653*100/G668)-70</f>
        <v>-0.18285106382978711</v>
      </c>
      <c r="H655" s="1589"/>
      <c r="I655" s="1005"/>
    </row>
    <row r="656" spans="1:9" ht="13.5" customHeight="1"/>
    <row r="657" spans="1:9" ht="13.5" customHeight="1"/>
    <row r="658" spans="1:9" ht="13.5" customHeight="1"/>
    <row r="659" spans="1:9" ht="13.5" customHeight="1"/>
    <row r="660" spans="1:9" ht="13.5" customHeight="1">
      <c r="C660" s="12" t="s">
        <v>213</v>
      </c>
    </row>
    <row r="661" spans="1:9" s="69" customFormat="1" ht="12" customHeight="1">
      <c r="A661" s="908" t="s">
        <v>472</v>
      </c>
      <c r="E661" s="324"/>
      <c r="F661" s="324"/>
      <c r="G661" s="324"/>
    </row>
    <row r="662" spans="1:9">
      <c r="B662" s="25" t="s">
        <v>209</v>
      </c>
      <c r="D662"/>
      <c r="E662"/>
      <c r="F662" s="25"/>
      <c r="G662" s="25"/>
      <c r="H662" s="26"/>
      <c r="I662" s="26"/>
    </row>
    <row r="663" spans="1:9" ht="15.75">
      <c r="A663" s="28" t="s">
        <v>210</v>
      </c>
      <c r="B663" s="26"/>
      <c r="C663"/>
      <c r="D663" s="28" t="s">
        <v>0</v>
      </c>
      <c r="E663"/>
      <c r="F663" s="2" t="s">
        <v>473</v>
      </c>
      <c r="G663" s="26"/>
      <c r="H663" s="26"/>
      <c r="I663" s="33"/>
    </row>
    <row r="664" spans="1:9" ht="19.5" thickBot="1">
      <c r="B664" s="1"/>
      <c r="C664" s="1592" t="s">
        <v>379</v>
      </c>
    </row>
    <row r="665" spans="1:9" ht="12" customHeight="1" thickBot="1">
      <c r="A665" s="526" t="s">
        <v>157</v>
      </c>
      <c r="B665" s="65"/>
      <c r="C665" s="527"/>
      <c r="D665" s="373" t="s">
        <v>182</v>
      </c>
      <c r="E665" s="373"/>
      <c r="F665" s="373"/>
      <c r="G665" s="448" t="s">
        <v>183</v>
      </c>
      <c r="H665" s="528" t="s">
        <v>206</v>
      </c>
      <c r="I665" s="529"/>
    </row>
    <row r="666" spans="1:9" ht="11.25" customHeight="1">
      <c r="A666" s="68"/>
      <c r="B666" s="674" t="s">
        <v>307</v>
      </c>
      <c r="C666" s="530"/>
      <c r="D666" s="531" t="s">
        <v>189</v>
      </c>
      <c r="E666" s="453" t="s">
        <v>56</v>
      </c>
      <c r="F666" s="453" t="s">
        <v>57</v>
      </c>
      <c r="G666" s="450" t="s">
        <v>190</v>
      </c>
      <c r="H666" s="532" t="s">
        <v>37</v>
      </c>
      <c r="I666" s="533" t="s">
        <v>855</v>
      </c>
    </row>
    <row r="667" spans="1:9" ht="15.75" thickBot="1">
      <c r="A667" s="64"/>
      <c r="B667" s="547" t="s">
        <v>318</v>
      </c>
      <c r="C667" s="499"/>
      <c r="D667" s="534" t="s">
        <v>6</v>
      </c>
      <c r="E667" s="459" t="s">
        <v>7</v>
      </c>
      <c r="F667" s="459" t="s">
        <v>8</v>
      </c>
      <c r="G667" s="535" t="s">
        <v>192</v>
      </c>
      <c r="H667" s="489"/>
      <c r="I667" s="536" t="s">
        <v>208</v>
      </c>
    </row>
    <row r="668" spans="1:9">
      <c r="A668" s="91"/>
      <c r="B668" s="1595" t="s">
        <v>474</v>
      </c>
      <c r="C668" s="825">
        <v>1</v>
      </c>
      <c r="D668" s="407">
        <v>77</v>
      </c>
      <c r="E668" s="66">
        <v>79</v>
      </c>
      <c r="F668" s="67">
        <v>335</v>
      </c>
      <c r="G668" s="537">
        <v>2350</v>
      </c>
      <c r="H668" s="823" t="s">
        <v>189</v>
      </c>
      <c r="I668" s="1678">
        <f>(D670-D671)*5</f>
        <v>0</v>
      </c>
    </row>
    <row r="669" spans="1:9" ht="12.75" customHeight="1">
      <c r="A669" s="182"/>
      <c r="B669" s="666" t="s">
        <v>118</v>
      </c>
      <c r="C669" s="826"/>
      <c r="D669" s="691"/>
      <c r="E669" s="408"/>
      <c r="F669" s="408"/>
      <c r="G669" s="692"/>
      <c r="H669" s="540" t="s">
        <v>56</v>
      </c>
      <c r="I669" s="1679">
        <f>(E670-E671)*5</f>
        <v>0</v>
      </c>
    </row>
    <row r="670" spans="1:9" ht="14.25" customHeight="1">
      <c r="A670" s="676" t="s">
        <v>244</v>
      </c>
      <c r="B670" s="541" t="s">
        <v>305</v>
      </c>
      <c r="C670" s="371">
        <v>0.25</v>
      </c>
      <c r="D670" s="694">
        <f>(D668/100)*25</f>
        <v>19.25</v>
      </c>
      <c r="E670" s="695">
        <f>(E668/100)*25</f>
        <v>19.75</v>
      </c>
      <c r="F670" s="695">
        <f>(F668/100)*25</f>
        <v>83.75</v>
      </c>
      <c r="G670" s="693">
        <f>(G668/100)*25</f>
        <v>587.5</v>
      </c>
      <c r="H670" s="540" t="s">
        <v>57</v>
      </c>
      <c r="I670" s="1679">
        <f>(F670-F671)*5</f>
        <v>0</v>
      </c>
    </row>
    <row r="671" spans="1:9">
      <c r="A671" s="1058"/>
      <c r="B671" s="1059" t="s">
        <v>260</v>
      </c>
      <c r="C671" s="1060"/>
      <c r="D671" s="2496">
        <f>(D400+D454+D511+D565+D618)/5</f>
        <v>19.25</v>
      </c>
      <c r="E671" s="1052">
        <f>(E400+E454+E511+E565+E618)/5</f>
        <v>19.75</v>
      </c>
      <c r="F671" s="1052">
        <f>(F400+F454+F511+F565+F618)/5</f>
        <v>83.75</v>
      </c>
      <c r="G671" s="2061">
        <f>(G400+G454+G511+G565+G618)/5</f>
        <v>587.5</v>
      </c>
      <c r="H671" s="543" t="s">
        <v>854</v>
      </c>
      <c r="I671" s="2261"/>
    </row>
    <row r="672" spans="1:9" ht="14.25" customHeight="1" thickBot="1">
      <c r="A672" s="246"/>
      <c r="B672" s="2068" t="s">
        <v>856</v>
      </c>
      <c r="C672" s="1050" t="s">
        <v>40</v>
      </c>
      <c r="D672" s="2504">
        <f>(D671*100/D668)-25</f>
        <v>0</v>
      </c>
      <c r="E672" s="508">
        <f>(E670*100/E695)-25</f>
        <v>0</v>
      </c>
      <c r="F672" s="508">
        <f>(F670*100/F695)-25</f>
        <v>0</v>
      </c>
      <c r="G672" s="2505">
        <f>(G670*100/G695)-25</f>
        <v>0</v>
      </c>
      <c r="H672" s="547" t="s">
        <v>466</v>
      </c>
      <c r="I672" s="1680">
        <f>(G670-G671)*5</f>
        <v>0</v>
      </c>
    </row>
    <row r="673" spans="1:9" ht="15.75" thickBot="1"/>
    <row r="674" spans="1:9" ht="12.75" customHeight="1" thickBot="1">
      <c r="A674" s="526" t="s">
        <v>157</v>
      </c>
      <c r="B674" s="65"/>
      <c r="C674" s="527"/>
      <c r="D674" s="373" t="s">
        <v>182</v>
      </c>
      <c r="E674" s="373"/>
      <c r="F674" s="373"/>
      <c r="G674" s="448" t="s">
        <v>183</v>
      </c>
      <c r="H674" s="528" t="s">
        <v>206</v>
      </c>
      <c r="I674" s="529"/>
    </row>
    <row r="675" spans="1:9" ht="10.5" customHeight="1">
      <c r="A675" s="68"/>
      <c r="B675" s="674" t="s">
        <v>308</v>
      </c>
      <c r="C675" s="530"/>
      <c r="D675" s="531" t="s">
        <v>189</v>
      </c>
      <c r="E675" s="453" t="s">
        <v>56</v>
      </c>
      <c r="F675" s="453" t="s">
        <v>57</v>
      </c>
      <c r="G675" s="450" t="s">
        <v>190</v>
      </c>
      <c r="H675" s="532" t="s">
        <v>37</v>
      </c>
      <c r="I675" s="533" t="s">
        <v>855</v>
      </c>
    </row>
    <row r="676" spans="1:9" ht="15.75" thickBot="1">
      <c r="A676" s="64"/>
      <c r="B676" s="547" t="s">
        <v>318</v>
      </c>
      <c r="C676" s="499"/>
      <c r="D676" s="534" t="s">
        <v>6</v>
      </c>
      <c r="E676" s="459" t="s">
        <v>7</v>
      </c>
      <c r="F676" s="459" t="s">
        <v>8</v>
      </c>
      <c r="G676" s="535" t="s">
        <v>192</v>
      </c>
      <c r="H676" s="489"/>
      <c r="I676" s="536" t="s">
        <v>208</v>
      </c>
    </row>
    <row r="677" spans="1:9">
      <c r="A677" s="91"/>
      <c r="B677" s="1595" t="s">
        <v>474</v>
      </c>
      <c r="C677" s="825">
        <v>1</v>
      </c>
      <c r="D677" s="407">
        <v>77</v>
      </c>
      <c r="E677" s="66">
        <v>79</v>
      </c>
      <c r="F677" s="67">
        <v>335</v>
      </c>
      <c r="G677" s="537">
        <v>2350</v>
      </c>
      <c r="H677" s="538" t="s">
        <v>189</v>
      </c>
      <c r="I677" s="1678">
        <f>(D679-D680)*5</f>
        <v>0</v>
      </c>
    </row>
    <row r="678" spans="1:9" ht="12.75" customHeight="1">
      <c r="A678" s="182"/>
      <c r="B678" s="666" t="s">
        <v>118</v>
      </c>
      <c r="C678" s="826"/>
      <c r="D678" s="691"/>
      <c r="E678" s="408"/>
      <c r="F678" s="408"/>
      <c r="G678" s="692"/>
      <c r="H678" s="540" t="s">
        <v>56</v>
      </c>
      <c r="I678" s="1679">
        <f>(E679-E680)*5</f>
        <v>1.7763568394002505E-14</v>
      </c>
    </row>
    <row r="679" spans="1:9" ht="14.25" customHeight="1">
      <c r="A679" s="676" t="s">
        <v>244</v>
      </c>
      <c r="B679" s="541" t="s">
        <v>306</v>
      </c>
      <c r="C679" s="371">
        <v>0.35</v>
      </c>
      <c r="D679" s="694">
        <f>(D677/100)*35</f>
        <v>26.95</v>
      </c>
      <c r="E679" s="695">
        <f t="shared" ref="E679:G679" si="11">(E677/100)*35</f>
        <v>27.650000000000002</v>
      </c>
      <c r="F679" s="695">
        <f t="shared" si="11"/>
        <v>117.25</v>
      </c>
      <c r="G679" s="693">
        <f t="shared" si="11"/>
        <v>822.5</v>
      </c>
      <c r="H679" s="540" t="s">
        <v>57</v>
      </c>
      <c r="I679" s="1679">
        <f>(F679-F680)*5</f>
        <v>0</v>
      </c>
    </row>
    <row r="680" spans="1:9">
      <c r="A680" s="1058"/>
      <c r="B680" s="1059" t="s">
        <v>260</v>
      </c>
      <c r="C680" s="1060"/>
      <c r="D680" s="1051">
        <f>(D412+D466+D523+D577+D630)/5</f>
        <v>26.95</v>
      </c>
      <c r="E680" s="1052">
        <f>(E412+E466+E523+E577+E630)/5</f>
        <v>27.65</v>
      </c>
      <c r="F680" s="1052">
        <f>(F412+F466+F523+F577+F630)/5</f>
        <v>117.25</v>
      </c>
      <c r="G680" s="1053">
        <f>(G412+G466+G523+G577+G630)/5</f>
        <v>822.5</v>
      </c>
      <c r="H680" s="543" t="s">
        <v>854</v>
      </c>
      <c r="I680" s="2261"/>
    </row>
    <row r="681" spans="1:9" ht="15.75" thickBot="1">
      <c r="A681" s="246"/>
      <c r="B681" s="2068" t="s">
        <v>856</v>
      </c>
      <c r="C681" s="1050" t="s">
        <v>40</v>
      </c>
      <c r="D681" s="2504">
        <f>(D680*100/D677)-35</f>
        <v>0</v>
      </c>
      <c r="E681" s="508">
        <f t="shared" ref="E681:G681" si="12">(E680*100/E677)-35</f>
        <v>0</v>
      </c>
      <c r="F681" s="508">
        <f t="shared" si="12"/>
        <v>0</v>
      </c>
      <c r="G681" s="2505">
        <f t="shared" si="12"/>
        <v>0</v>
      </c>
      <c r="H681" s="547" t="s">
        <v>466</v>
      </c>
      <c r="I681" s="1680">
        <f>(G679-G680)*5</f>
        <v>0</v>
      </c>
    </row>
    <row r="682" spans="1:9" ht="15.75" thickBot="1"/>
    <row r="683" spans="1:9" ht="15.75" thickBot="1">
      <c r="A683" s="526" t="s">
        <v>157</v>
      </c>
      <c r="B683" s="65"/>
      <c r="C683" s="527"/>
      <c r="D683" s="373" t="s">
        <v>182</v>
      </c>
      <c r="E683" s="373"/>
      <c r="F683" s="373"/>
      <c r="G683" s="448" t="s">
        <v>183</v>
      </c>
      <c r="H683" s="528" t="s">
        <v>206</v>
      </c>
      <c r="I683" s="529"/>
    </row>
    <row r="684" spans="1:9" ht="12" customHeight="1">
      <c r="A684" s="68"/>
      <c r="B684" s="674" t="s">
        <v>309</v>
      </c>
      <c r="C684" s="530"/>
      <c r="D684" s="531" t="s">
        <v>189</v>
      </c>
      <c r="E684" s="453" t="s">
        <v>56</v>
      </c>
      <c r="F684" s="453" t="s">
        <v>57</v>
      </c>
      <c r="G684" s="450" t="s">
        <v>190</v>
      </c>
      <c r="H684" s="532" t="s">
        <v>37</v>
      </c>
      <c r="I684" s="533" t="s">
        <v>855</v>
      </c>
    </row>
    <row r="685" spans="1:9" ht="15.75" thickBot="1">
      <c r="A685" s="64"/>
      <c r="B685" s="547" t="s">
        <v>318</v>
      </c>
      <c r="C685" s="499"/>
      <c r="D685" s="534" t="s">
        <v>6</v>
      </c>
      <c r="E685" s="459" t="s">
        <v>7</v>
      </c>
      <c r="F685" s="459" t="s">
        <v>8</v>
      </c>
      <c r="G685" s="535" t="s">
        <v>192</v>
      </c>
      <c r="H685" s="489"/>
      <c r="I685" s="536" t="s">
        <v>208</v>
      </c>
    </row>
    <row r="686" spans="1:9">
      <c r="A686" s="68"/>
      <c r="B686" s="1595" t="s">
        <v>474</v>
      </c>
      <c r="C686" s="672">
        <v>1</v>
      </c>
      <c r="D686" s="407">
        <v>77</v>
      </c>
      <c r="E686" s="66">
        <v>79</v>
      </c>
      <c r="F686" s="67">
        <v>335</v>
      </c>
      <c r="G686" s="537">
        <v>2350</v>
      </c>
      <c r="H686" s="538" t="s">
        <v>189</v>
      </c>
      <c r="I686" s="1678">
        <f>(D688-D689)*5</f>
        <v>0</v>
      </c>
    </row>
    <row r="687" spans="1:9" ht="12.75" customHeight="1">
      <c r="A687" s="182"/>
      <c r="B687" s="165" t="s">
        <v>118</v>
      </c>
      <c r="C687" s="539"/>
      <c r="D687" s="691"/>
      <c r="E687" s="408"/>
      <c r="F687" s="408"/>
      <c r="G687" s="692"/>
      <c r="H687" s="540" t="s">
        <v>56</v>
      </c>
      <c r="I687" s="1679">
        <f>(E688-E689)*5</f>
        <v>0</v>
      </c>
    </row>
    <row r="688" spans="1:9" ht="12.75" customHeight="1">
      <c r="A688" s="676" t="s">
        <v>244</v>
      </c>
      <c r="B688" s="541" t="s">
        <v>301</v>
      </c>
      <c r="C688" s="371">
        <v>0.1</v>
      </c>
      <c r="D688" s="694">
        <f>(D686/100)*10</f>
        <v>7.7</v>
      </c>
      <c r="E688" s="695">
        <f t="shared" ref="E688:G688" si="13">(E686/100)*10</f>
        <v>7.9</v>
      </c>
      <c r="F688" s="695">
        <f t="shared" si="13"/>
        <v>33.5</v>
      </c>
      <c r="G688" s="693">
        <f t="shared" si="13"/>
        <v>235</v>
      </c>
      <c r="H688" s="540" t="s">
        <v>57</v>
      </c>
      <c r="I688" s="1679">
        <f>(F688-F689)*5</f>
        <v>0</v>
      </c>
    </row>
    <row r="689" spans="1:9">
      <c r="A689" s="1058"/>
      <c r="B689" s="1059" t="s">
        <v>260</v>
      </c>
      <c r="C689" s="1060"/>
      <c r="D689" s="1051">
        <f>(D419+D474+D530+D584+D638)/5</f>
        <v>7.7</v>
      </c>
      <c r="E689" s="1052">
        <f>(E419+E474+E530+E584+E638)/5</f>
        <v>7.9</v>
      </c>
      <c r="F689" s="1052">
        <f>(F419+F474+F530+F584+F638)/5</f>
        <v>33.5</v>
      </c>
      <c r="G689" s="1053">
        <f>(G419+G474+G530+G584+G638)/5</f>
        <v>235</v>
      </c>
      <c r="H689" s="543" t="s">
        <v>854</v>
      </c>
      <c r="I689" s="2261"/>
    </row>
    <row r="690" spans="1:9" ht="14.25" customHeight="1" thickBot="1">
      <c r="A690" s="246"/>
      <c r="B690" s="2068" t="s">
        <v>856</v>
      </c>
      <c r="C690" s="1050" t="s">
        <v>40</v>
      </c>
      <c r="D690" s="2504">
        <f>(D689*100/D686)-10</f>
        <v>0</v>
      </c>
      <c r="E690" s="508">
        <f t="shared" ref="E690:G690" si="14">(E689*100/E686)-10</f>
        <v>0</v>
      </c>
      <c r="F690" s="508">
        <f t="shared" si="14"/>
        <v>0</v>
      </c>
      <c r="G690" s="2505">
        <f t="shared" si="14"/>
        <v>0</v>
      </c>
      <c r="H690" s="547" t="s">
        <v>466</v>
      </c>
      <c r="I690" s="1680">
        <f>(G688-G689)*5</f>
        <v>0</v>
      </c>
    </row>
    <row r="691" spans="1:9" ht="15.75" thickBot="1"/>
    <row r="692" spans="1:9" ht="13.5" customHeight="1" thickBot="1">
      <c r="A692" s="526" t="s">
        <v>157</v>
      </c>
      <c r="B692" s="65"/>
      <c r="C692" s="527"/>
      <c r="D692" s="373" t="s">
        <v>182</v>
      </c>
      <c r="E692" s="373"/>
      <c r="F692" s="373"/>
      <c r="G692" s="448" t="s">
        <v>183</v>
      </c>
      <c r="H692" s="528" t="s">
        <v>206</v>
      </c>
      <c r="I692" s="529"/>
    </row>
    <row r="693" spans="1:9">
      <c r="A693" s="68"/>
      <c r="B693" s="674" t="s">
        <v>310</v>
      </c>
      <c r="C693" s="530"/>
      <c r="D693" s="531" t="s">
        <v>189</v>
      </c>
      <c r="E693" s="453" t="s">
        <v>56</v>
      </c>
      <c r="F693" s="453" t="s">
        <v>57</v>
      </c>
      <c r="G693" s="450" t="s">
        <v>190</v>
      </c>
      <c r="H693" s="532" t="s">
        <v>37</v>
      </c>
      <c r="I693" s="533" t="s">
        <v>855</v>
      </c>
    </row>
    <row r="694" spans="1:9" ht="15.75" thickBot="1">
      <c r="A694" s="64"/>
      <c r="B694" s="547" t="s">
        <v>318</v>
      </c>
      <c r="C694" s="499"/>
      <c r="D694" s="534" t="s">
        <v>6</v>
      </c>
      <c r="E694" s="459" t="s">
        <v>7</v>
      </c>
      <c r="F694" s="459" t="s">
        <v>8</v>
      </c>
      <c r="G694" s="535" t="s">
        <v>192</v>
      </c>
      <c r="H694" s="489"/>
      <c r="I694" s="536" t="s">
        <v>208</v>
      </c>
    </row>
    <row r="695" spans="1:9" ht="14.25" customHeight="1">
      <c r="A695" s="68"/>
      <c r="B695" s="1595" t="s">
        <v>474</v>
      </c>
      <c r="C695" s="672">
        <v>1</v>
      </c>
      <c r="D695" s="407">
        <v>77</v>
      </c>
      <c r="E695" s="66">
        <v>79</v>
      </c>
      <c r="F695" s="67">
        <v>335</v>
      </c>
      <c r="G695" s="537">
        <v>2350</v>
      </c>
      <c r="H695" s="538" t="s">
        <v>189</v>
      </c>
      <c r="I695" s="1678">
        <f>(D697-D698)*5</f>
        <v>0</v>
      </c>
    </row>
    <row r="696" spans="1:9" ht="12" customHeight="1">
      <c r="A696" s="182"/>
      <c r="B696" s="165" t="s">
        <v>118</v>
      </c>
      <c r="C696" s="539"/>
      <c r="D696" s="691"/>
      <c r="E696" s="408"/>
      <c r="F696" s="408"/>
      <c r="G696" s="692"/>
      <c r="H696" s="540" t="s">
        <v>56</v>
      </c>
      <c r="I696" s="1679">
        <f>(E697-E698)*5</f>
        <v>3.5527136788005009E-14</v>
      </c>
    </row>
    <row r="697" spans="1:9" ht="13.5" customHeight="1">
      <c r="A697" s="676" t="s">
        <v>244</v>
      </c>
      <c r="B697" s="541" t="s">
        <v>212</v>
      </c>
      <c r="C697" s="371">
        <v>0.6</v>
      </c>
      <c r="D697" s="694">
        <f>(D695/100)*60</f>
        <v>46.2</v>
      </c>
      <c r="E697" s="695">
        <f t="shared" ref="E697:G697" si="15">(E695/100)*60</f>
        <v>47.400000000000006</v>
      </c>
      <c r="F697" s="695">
        <f t="shared" si="15"/>
        <v>201</v>
      </c>
      <c r="G697" s="693">
        <f t="shared" si="15"/>
        <v>1410</v>
      </c>
      <c r="H697" s="540" t="s">
        <v>57</v>
      </c>
      <c r="I697" s="1679">
        <f>(F697-F698)*5</f>
        <v>0</v>
      </c>
    </row>
    <row r="698" spans="1:9">
      <c r="A698" s="1058"/>
      <c r="B698" s="1059" t="s">
        <v>260</v>
      </c>
      <c r="C698" s="1060"/>
      <c r="D698" s="1051">
        <f>(D423+D479+D534+D589+D643)/5</f>
        <v>46.2</v>
      </c>
      <c r="E698" s="1052">
        <f>(E423+E479+E534+E589+E643)/5</f>
        <v>47.4</v>
      </c>
      <c r="F698" s="1052">
        <f>(F423+F479+F534+F589+F643)/5</f>
        <v>201</v>
      </c>
      <c r="G698" s="1053">
        <f>(G423+G479+G534+G589+G643)/5</f>
        <v>1410.0000000000002</v>
      </c>
      <c r="H698" s="543" t="s">
        <v>854</v>
      </c>
      <c r="I698" s="834"/>
    </row>
    <row r="699" spans="1:9" ht="13.5" customHeight="1" thickBot="1">
      <c r="A699" s="246"/>
      <c r="B699" s="2068" t="s">
        <v>856</v>
      </c>
      <c r="C699" s="1050" t="s">
        <v>40</v>
      </c>
      <c r="D699" s="2504">
        <f>(D698*100/D695)-60</f>
        <v>0</v>
      </c>
      <c r="E699" s="508">
        <f t="shared" ref="E699:G699" si="16">(E698*100/E695)-60</f>
        <v>0</v>
      </c>
      <c r="F699" s="508">
        <f t="shared" si="16"/>
        <v>0</v>
      </c>
      <c r="G699" s="2505">
        <f t="shared" si="16"/>
        <v>0</v>
      </c>
      <c r="H699" s="547" t="s">
        <v>466</v>
      </c>
      <c r="I699" s="1680">
        <f>(G697-G698)*5</f>
        <v>-1.1368683772161603E-12</v>
      </c>
    </row>
    <row r="700" spans="1:9" ht="15.75" thickBot="1">
      <c r="A700" s="38"/>
      <c r="B700" s="38"/>
      <c r="C700" s="914"/>
    </row>
    <row r="701" spans="1:9" ht="12" customHeight="1" thickBot="1">
      <c r="A701" s="526" t="s">
        <v>157</v>
      </c>
      <c r="B701" s="65"/>
      <c r="C701" s="527"/>
      <c r="D701" s="373" t="s">
        <v>182</v>
      </c>
      <c r="E701" s="373"/>
      <c r="F701" s="373"/>
      <c r="G701" s="448" t="s">
        <v>183</v>
      </c>
      <c r="H701" s="528" t="s">
        <v>206</v>
      </c>
      <c r="I701" s="529"/>
    </row>
    <row r="702" spans="1:9">
      <c r="A702" s="68"/>
      <c r="B702" s="674" t="s">
        <v>311</v>
      </c>
      <c r="C702" s="530"/>
      <c r="D702" s="531" t="s">
        <v>189</v>
      </c>
      <c r="E702" s="453" t="s">
        <v>56</v>
      </c>
      <c r="F702" s="453" t="s">
        <v>57</v>
      </c>
      <c r="G702" s="450" t="s">
        <v>190</v>
      </c>
      <c r="H702" s="532" t="s">
        <v>37</v>
      </c>
      <c r="I702" s="533" t="s">
        <v>855</v>
      </c>
    </row>
    <row r="703" spans="1:9" ht="15.75" thickBot="1">
      <c r="A703" s="64"/>
      <c r="B703" s="547" t="s">
        <v>318</v>
      </c>
      <c r="C703" s="499"/>
      <c r="D703" s="534" t="s">
        <v>6</v>
      </c>
      <c r="E703" s="459" t="s">
        <v>7</v>
      </c>
      <c r="F703" s="459" t="s">
        <v>8</v>
      </c>
      <c r="G703" s="535" t="s">
        <v>192</v>
      </c>
      <c r="H703" s="489"/>
      <c r="I703" s="536" t="s">
        <v>208</v>
      </c>
    </row>
    <row r="704" spans="1:9">
      <c r="A704" s="68"/>
      <c r="B704" s="1595" t="s">
        <v>474</v>
      </c>
      <c r="C704" s="672">
        <v>1</v>
      </c>
      <c r="D704" s="407">
        <v>77</v>
      </c>
      <c r="E704" s="66">
        <v>79</v>
      </c>
      <c r="F704" s="67">
        <v>335</v>
      </c>
      <c r="G704" s="537">
        <v>2350</v>
      </c>
      <c r="H704" s="538" t="s">
        <v>189</v>
      </c>
      <c r="I704" s="1678">
        <f>(D706-D707)*5</f>
        <v>0</v>
      </c>
    </row>
    <row r="705" spans="1:9" ht="10.5" customHeight="1">
      <c r="A705" s="182"/>
      <c r="B705" s="165" t="s">
        <v>118</v>
      </c>
      <c r="C705" s="539"/>
      <c r="D705" s="691"/>
      <c r="E705" s="408"/>
      <c r="F705" s="408"/>
      <c r="G705" s="692"/>
      <c r="H705" s="540" t="s">
        <v>56</v>
      </c>
      <c r="I705" s="1679">
        <f>(E706-E707)*5</f>
        <v>3.5527136788005009E-14</v>
      </c>
    </row>
    <row r="706" spans="1:9" ht="12.75" customHeight="1">
      <c r="A706" s="676" t="s">
        <v>244</v>
      </c>
      <c r="B706" s="541" t="s">
        <v>302</v>
      </c>
      <c r="C706" s="371">
        <v>0.45</v>
      </c>
      <c r="D706" s="694">
        <f>(D704/100)*45</f>
        <v>34.65</v>
      </c>
      <c r="E706" s="695">
        <f t="shared" ref="E706:G706" si="17">(E704/100)*45</f>
        <v>35.550000000000004</v>
      </c>
      <c r="F706" s="695">
        <f t="shared" si="17"/>
        <v>150.75</v>
      </c>
      <c r="G706" s="693">
        <f t="shared" si="17"/>
        <v>1057.5</v>
      </c>
      <c r="H706" s="540" t="s">
        <v>57</v>
      </c>
      <c r="I706" s="1679">
        <f>(F706-F707)*5</f>
        <v>0</v>
      </c>
    </row>
    <row r="707" spans="1:9">
      <c r="A707" s="1058"/>
      <c r="B707" s="1059" t="s">
        <v>260</v>
      </c>
      <c r="C707" s="1060"/>
      <c r="D707" s="1051">
        <f>(D428+D484+D539+D594+D648)/5</f>
        <v>34.65</v>
      </c>
      <c r="E707" s="1052">
        <f>(E428+E484+E539+E594+E648)/5</f>
        <v>35.549999999999997</v>
      </c>
      <c r="F707" s="1052">
        <f>(F428+F484+F539+F594+F648)/5</f>
        <v>150.75</v>
      </c>
      <c r="G707" s="1053">
        <f>(G428+G484+G539+G594+G648)/5</f>
        <v>1057.5</v>
      </c>
      <c r="H707" s="543" t="s">
        <v>854</v>
      </c>
      <c r="I707" s="834"/>
    </row>
    <row r="708" spans="1:9" ht="15.75" thickBot="1">
      <c r="A708" s="246"/>
      <c r="B708" s="2068" t="s">
        <v>856</v>
      </c>
      <c r="C708" s="1050" t="s">
        <v>40</v>
      </c>
      <c r="D708" s="2504">
        <f>(D707*100/D704)-45</f>
        <v>0</v>
      </c>
      <c r="E708" s="508">
        <f t="shared" ref="E708:G708" si="18">(E707*100/E704)-45</f>
        <v>0</v>
      </c>
      <c r="F708" s="508">
        <f t="shared" si="18"/>
        <v>0</v>
      </c>
      <c r="G708" s="2505">
        <f t="shared" si="18"/>
        <v>0</v>
      </c>
      <c r="H708" s="547" t="s">
        <v>466</v>
      </c>
      <c r="I708" s="1680">
        <f>(G706-G707)*5</f>
        <v>0</v>
      </c>
    </row>
    <row r="709" spans="1:9" ht="15.75" thickBot="1"/>
    <row r="710" spans="1:9" ht="13.5" customHeight="1" thickBot="1">
      <c r="A710" s="526" t="s">
        <v>157</v>
      </c>
      <c r="B710" s="65"/>
      <c r="C710" s="833" t="s">
        <v>313</v>
      </c>
      <c r="D710" s="373" t="s">
        <v>182</v>
      </c>
      <c r="E710" s="373"/>
      <c r="F710" s="373"/>
      <c r="G710" s="448" t="s">
        <v>183</v>
      </c>
      <c r="H710" s="528" t="s">
        <v>206</v>
      </c>
      <c r="I710" s="529"/>
    </row>
    <row r="711" spans="1:9" ht="12.75" customHeight="1">
      <c r="A711" s="742" t="s">
        <v>261</v>
      </c>
      <c r="B711" s="11"/>
      <c r="C711" s="530"/>
      <c r="D711" s="531" t="s">
        <v>189</v>
      </c>
      <c r="E711" s="453" t="s">
        <v>56</v>
      </c>
      <c r="F711" s="453" t="s">
        <v>57</v>
      </c>
      <c r="G711" s="450" t="s">
        <v>190</v>
      </c>
      <c r="H711" s="532" t="s">
        <v>37</v>
      </c>
      <c r="I711" s="533" t="s">
        <v>855</v>
      </c>
    </row>
    <row r="712" spans="1:9" ht="15.75" thickBot="1">
      <c r="A712" s="64"/>
      <c r="B712" s="547" t="s">
        <v>318</v>
      </c>
      <c r="C712" s="499"/>
      <c r="D712" s="847" t="s">
        <v>6</v>
      </c>
      <c r="E712" s="848" t="s">
        <v>7</v>
      </c>
      <c r="F712" s="848" t="s">
        <v>8</v>
      </c>
      <c r="G712" s="849" t="s">
        <v>192</v>
      </c>
      <c r="H712" s="489"/>
      <c r="I712" s="536" t="s">
        <v>208</v>
      </c>
    </row>
    <row r="713" spans="1:9" ht="14.25" customHeight="1">
      <c r="A713" s="91"/>
      <c r="B713" s="1595" t="s">
        <v>474</v>
      </c>
      <c r="C713" s="825">
        <v>1</v>
      </c>
      <c r="D713" s="407">
        <v>77</v>
      </c>
      <c r="E713" s="66">
        <v>79</v>
      </c>
      <c r="F713" s="67">
        <v>335</v>
      </c>
      <c r="G713" s="537">
        <v>2350</v>
      </c>
      <c r="H713" s="823" t="s">
        <v>189</v>
      </c>
      <c r="I713" s="1678">
        <f>(D715-D716)*5</f>
        <v>3.5527136788005009E-14</v>
      </c>
    </row>
    <row r="714" spans="1:9">
      <c r="A714" s="182"/>
      <c r="B714" s="666" t="s">
        <v>118</v>
      </c>
      <c r="C714" s="826"/>
      <c r="D714" s="691"/>
      <c r="E714" s="408"/>
      <c r="F714" s="408"/>
      <c r="G714" s="692"/>
      <c r="H714" s="540" t="s">
        <v>56</v>
      </c>
      <c r="I714" s="1679">
        <f>(E715-E716)*5</f>
        <v>3.5527136788005009E-14</v>
      </c>
    </row>
    <row r="715" spans="1:9" ht="12" customHeight="1">
      <c r="A715" s="676" t="s">
        <v>244</v>
      </c>
      <c r="B715" s="541" t="s">
        <v>303</v>
      </c>
      <c r="C715" s="371">
        <v>0.7</v>
      </c>
      <c r="D715" s="2062">
        <f>(D713/100)*70</f>
        <v>53.9</v>
      </c>
      <c r="E715" s="2063">
        <f t="shared" ref="E715:G715" si="19">(E713/100)*70</f>
        <v>55.300000000000004</v>
      </c>
      <c r="F715" s="2063">
        <f t="shared" si="19"/>
        <v>234.5</v>
      </c>
      <c r="G715" s="2064">
        <f t="shared" si="19"/>
        <v>1645</v>
      </c>
      <c r="H715" s="540" t="s">
        <v>57</v>
      </c>
      <c r="I715" s="1679">
        <f>(F715-F716)*5</f>
        <v>0</v>
      </c>
    </row>
    <row r="716" spans="1:9">
      <c r="A716" s="2049"/>
      <c r="B716" s="2050" t="s">
        <v>304</v>
      </c>
      <c r="C716" s="2051"/>
      <c r="D716" s="2065">
        <f>(D433+D489+D544+D599+D653)/5</f>
        <v>53.899999999999991</v>
      </c>
      <c r="E716" s="2066">
        <f>(E433+E489+E544+E599+E653)/5</f>
        <v>55.3</v>
      </c>
      <c r="F716" s="2066">
        <f>(F433+F489+F544+F599+F653)/5</f>
        <v>234.5</v>
      </c>
      <c r="G716" s="2067">
        <f>(G433+G489+G544+G599+G653)/5</f>
        <v>1645.0000000000005</v>
      </c>
      <c r="H716" s="543" t="s">
        <v>854</v>
      </c>
      <c r="I716" s="834"/>
    </row>
    <row r="717" spans="1:9" ht="15.75" thickBot="1">
      <c r="A717" s="246"/>
      <c r="B717" s="2068" t="s">
        <v>856</v>
      </c>
      <c r="C717" s="1050" t="s">
        <v>40</v>
      </c>
      <c r="D717" s="2504">
        <f>(D716*100/D713)-70</f>
        <v>0</v>
      </c>
      <c r="E717" s="508">
        <f t="shared" ref="E717:G717" si="20">(E716*100/E713)-70</f>
        <v>0</v>
      </c>
      <c r="F717" s="508">
        <f t="shared" si="20"/>
        <v>0</v>
      </c>
      <c r="G717" s="2505">
        <f t="shared" si="20"/>
        <v>0</v>
      </c>
      <c r="H717" s="547" t="s">
        <v>466</v>
      </c>
      <c r="I717" s="1680">
        <f>(G715-G716)*5</f>
        <v>-2.2737367544323206E-12</v>
      </c>
    </row>
    <row r="718" spans="1:9" ht="12" customHeight="1">
      <c r="B718" s="846" t="s">
        <v>317</v>
      </c>
      <c r="C718" s="12" t="s">
        <v>213</v>
      </c>
    </row>
    <row r="719" spans="1:9" ht="12.75" customHeight="1">
      <c r="B719" s="184" t="s">
        <v>259</v>
      </c>
    </row>
    <row r="720" spans="1:9">
      <c r="B720" s="1" t="s">
        <v>258</v>
      </c>
      <c r="C720"/>
      <c r="D720"/>
      <c r="E720"/>
      <c r="H720"/>
      <c r="I720"/>
    </row>
    <row r="721" spans="1:9" ht="14.25" customHeight="1">
      <c r="B721" s="25" t="s">
        <v>209</v>
      </c>
      <c r="D721"/>
      <c r="E721"/>
      <c r="F721" s="25"/>
      <c r="G721" s="25"/>
      <c r="H721" s="26"/>
      <c r="I721" s="26"/>
    </row>
    <row r="722" spans="1:9" ht="13.5" customHeight="1" thickBot="1">
      <c r="A722" s="850" t="s">
        <v>210</v>
      </c>
      <c r="D722" s="29" t="s">
        <v>0</v>
      </c>
      <c r="E722"/>
      <c r="F722" s="2" t="s">
        <v>1040</v>
      </c>
      <c r="G722" s="26"/>
      <c r="H722" s="26"/>
    </row>
    <row r="723" spans="1:9" ht="13.5" customHeight="1" thickBot="1">
      <c r="A723" s="526" t="s">
        <v>157</v>
      </c>
      <c r="B723" s="65"/>
      <c r="C723" s="527"/>
      <c r="D723" s="373" t="s">
        <v>182</v>
      </c>
      <c r="E723" s="373"/>
      <c r="F723" s="373"/>
      <c r="G723" s="448" t="s">
        <v>183</v>
      </c>
      <c r="H723" s="528" t="s">
        <v>206</v>
      </c>
      <c r="I723" s="529"/>
    </row>
    <row r="724" spans="1:9">
      <c r="A724" s="68"/>
      <c r="B724" s="674" t="s">
        <v>307</v>
      </c>
      <c r="C724" s="530"/>
      <c r="D724" s="531" t="s">
        <v>189</v>
      </c>
      <c r="E724" s="453" t="s">
        <v>56</v>
      </c>
      <c r="F724" s="453" t="s">
        <v>57</v>
      </c>
      <c r="G724" s="450" t="s">
        <v>190</v>
      </c>
      <c r="H724" s="532" t="s">
        <v>37</v>
      </c>
      <c r="I724" s="533" t="s">
        <v>855</v>
      </c>
    </row>
    <row r="725" spans="1:9" ht="16.5" thickBot="1">
      <c r="A725" s="64"/>
      <c r="B725" s="741"/>
      <c r="C725" s="499"/>
      <c r="D725" s="534" t="s">
        <v>6</v>
      </c>
      <c r="E725" s="459" t="s">
        <v>7</v>
      </c>
      <c r="F725" s="459" t="s">
        <v>8</v>
      </c>
      <c r="G725" s="535" t="s">
        <v>192</v>
      </c>
      <c r="H725" s="489"/>
      <c r="I725" s="536" t="s">
        <v>208</v>
      </c>
    </row>
    <row r="726" spans="1:9">
      <c r="A726" s="68"/>
      <c r="B726" s="1595" t="s">
        <v>474</v>
      </c>
      <c r="C726" s="672">
        <v>1</v>
      </c>
      <c r="D726" s="407">
        <v>77</v>
      </c>
      <c r="E726" s="66">
        <v>79</v>
      </c>
      <c r="F726" s="67">
        <v>335</v>
      </c>
      <c r="G726" s="537">
        <v>2350</v>
      </c>
      <c r="H726" s="538" t="s">
        <v>189</v>
      </c>
      <c r="I726" s="1678">
        <f>(D728-D729)*10</f>
        <v>7.1054273576010019E-14</v>
      </c>
    </row>
    <row r="727" spans="1:9" ht="13.5" customHeight="1">
      <c r="A727" s="182"/>
      <c r="B727" s="666" t="s">
        <v>118</v>
      </c>
      <c r="C727" s="826"/>
      <c r="D727" s="691"/>
      <c r="E727" s="408"/>
      <c r="F727" s="408"/>
      <c r="G727" s="692"/>
      <c r="H727" s="540" t="s">
        <v>56</v>
      </c>
      <c r="I727" s="1679">
        <f>(E728-E729)*10</f>
        <v>-3.5527136788005009E-14</v>
      </c>
    </row>
    <row r="728" spans="1:9" ht="14.25" customHeight="1">
      <c r="A728" s="676" t="s">
        <v>244</v>
      </c>
      <c r="B728" s="541" t="s">
        <v>305</v>
      </c>
      <c r="C728" s="371">
        <v>0.25</v>
      </c>
      <c r="D728" s="694">
        <f>(D726/100)*25</f>
        <v>19.25</v>
      </c>
      <c r="E728" s="695">
        <f t="shared" ref="E728:G728" si="21">(E726/100)*25</f>
        <v>19.75</v>
      </c>
      <c r="F728" s="695">
        <f t="shared" si="21"/>
        <v>83.75</v>
      </c>
      <c r="G728" s="693">
        <f t="shared" si="21"/>
        <v>587.5</v>
      </c>
      <c r="H728" s="540" t="s">
        <v>57</v>
      </c>
      <c r="I728" s="1679">
        <f>(F728-F729)*10</f>
        <v>0</v>
      </c>
    </row>
    <row r="729" spans="1:9">
      <c r="A729" s="1058"/>
      <c r="B729" s="1059" t="s">
        <v>147</v>
      </c>
      <c r="C729" s="1060"/>
      <c r="D729" s="1051">
        <f>(D72+D123+D179+D234+D288+D400+D454+D511+D565+D618)/10</f>
        <v>19.249999999999993</v>
      </c>
      <c r="E729" s="1052">
        <f>(E72+E123+E179+E234+E288+E400+E454+E511+E565+E618)/10</f>
        <v>19.750000000000004</v>
      </c>
      <c r="F729" s="1052">
        <f>(F72+F123+F179+F234+F288+F400+F454+F511+F565+F618)/10</f>
        <v>83.75</v>
      </c>
      <c r="G729" s="1053">
        <f>(G72+G123+G179+G234+G288+G400+G454+G511+G565+G618)/10</f>
        <v>587.5</v>
      </c>
      <c r="H729" s="543" t="s">
        <v>854</v>
      </c>
      <c r="I729" s="834"/>
    </row>
    <row r="730" spans="1:9" ht="12.75" customHeight="1" thickBot="1">
      <c r="A730" s="246"/>
      <c r="B730" s="2068" t="s">
        <v>856</v>
      </c>
      <c r="C730" s="1050" t="s">
        <v>40</v>
      </c>
      <c r="D730" s="2504">
        <f>(D729*100/D726)-25</f>
        <v>0</v>
      </c>
      <c r="E730" s="508">
        <f t="shared" ref="E730:G730" si="22">(E729*100/E726)-25</f>
        <v>0</v>
      </c>
      <c r="F730" s="508">
        <f t="shared" si="22"/>
        <v>0</v>
      </c>
      <c r="G730" s="2505">
        <f t="shared" si="22"/>
        <v>0</v>
      </c>
      <c r="H730" s="547" t="s">
        <v>466</v>
      </c>
      <c r="I730" s="1680">
        <f>(G728-G729)*10</f>
        <v>0</v>
      </c>
    </row>
    <row r="731" spans="1:9" ht="15.75" thickBot="1"/>
    <row r="732" spans="1:9" ht="12.75" customHeight="1" thickBot="1">
      <c r="A732" s="526" t="s">
        <v>157</v>
      </c>
      <c r="B732" s="65"/>
      <c r="C732" s="527"/>
      <c r="D732" s="373" t="s">
        <v>182</v>
      </c>
      <c r="E732" s="373"/>
      <c r="F732" s="373"/>
      <c r="G732" s="448" t="s">
        <v>183</v>
      </c>
      <c r="H732" s="528" t="s">
        <v>206</v>
      </c>
      <c r="I732" s="529"/>
    </row>
    <row r="733" spans="1:9">
      <c r="A733" s="68"/>
      <c r="B733" s="674" t="s">
        <v>308</v>
      </c>
      <c r="C733" s="530"/>
      <c r="D733" s="531" t="s">
        <v>189</v>
      </c>
      <c r="E733" s="453" t="s">
        <v>56</v>
      </c>
      <c r="F733" s="453" t="s">
        <v>57</v>
      </c>
      <c r="G733" s="450" t="s">
        <v>190</v>
      </c>
      <c r="H733" s="532" t="s">
        <v>37</v>
      </c>
      <c r="I733" s="533" t="s">
        <v>855</v>
      </c>
    </row>
    <row r="734" spans="1:9" ht="11.25" customHeight="1" thickBot="1">
      <c r="A734" s="64"/>
      <c r="B734" s="741"/>
      <c r="C734" s="499"/>
      <c r="D734" s="534" t="s">
        <v>6</v>
      </c>
      <c r="E734" s="459" t="s">
        <v>7</v>
      </c>
      <c r="F734" s="459" t="s">
        <v>8</v>
      </c>
      <c r="G734" s="535" t="s">
        <v>192</v>
      </c>
      <c r="H734" s="489"/>
      <c r="I734" s="536" t="s">
        <v>208</v>
      </c>
    </row>
    <row r="735" spans="1:9">
      <c r="A735" s="68"/>
      <c r="B735" s="1595" t="s">
        <v>474</v>
      </c>
      <c r="C735" s="672">
        <v>1</v>
      </c>
      <c r="D735" s="407">
        <v>77</v>
      </c>
      <c r="E735" s="66">
        <v>79</v>
      </c>
      <c r="F735" s="67">
        <v>335</v>
      </c>
      <c r="G735" s="537">
        <v>2350</v>
      </c>
      <c r="H735" s="538" t="s">
        <v>189</v>
      </c>
      <c r="I735" s="1678">
        <f>(D737-D738)*10</f>
        <v>0</v>
      </c>
    </row>
    <row r="736" spans="1:9" ht="12.75" customHeight="1">
      <c r="A736" s="182"/>
      <c r="B736" s="666" t="s">
        <v>118</v>
      </c>
      <c r="C736" s="826"/>
      <c r="D736" s="691"/>
      <c r="E736" s="408"/>
      <c r="F736" s="408"/>
      <c r="G736" s="692"/>
      <c r="H736" s="540" t="s">
        <v>56</v>
      </c>
      <c r="I736" s="1679">
        <f>(E737-E738)*10</f>
        <v>3.5527136788005009E-14</v>
      </c>
    </row>
    <row r="737" spans="1:9" ht="15" customHeight="1">
      <c r="A737" s="676" t="s">
        <v>244</v>
      </c>
      <c r="B737" s="541" t="s">
        <v>306</v>
      </c>
      <c r="C737" s="371">
        <v>0.35</v>
      </c>
      <c r="D737" s="694">
        <f>(D735/100)*35</f>
        <v>26.95</v>
      </c>
      <c r="E737" s="695">
        <f t="shared" ref="E737:G737" si="23">(E735/100)*35</f>
        <v>27.650000000000002</v>
      </c>
      <c r="F737" s="695">
        <f t="shared" si="23"/>
        <v>117.25</v>
      </c>
      <c r="G737" s="693">
        <f t="shared" si="23"/>
        <v>822.5</v>
      </c>
      <c r="H737" s="540" t="s">
        <v>57</v>
      </c>
      <c r="I737" s="1679">
        <f>(F737-F738)*10</f>
        <v>0</v>
      </c>
    </row>
    <row r="738" spans="1:9">
      <c r="A738" s="1058"/>
      <c r="B738" s="1059" t="s">
        <v>147</v>
      </c>
      <c r="C738" s="1060"/>
      <c r="D738" s="1051">
        <f>(D83+D134+D191+D246+D300+D412+D466+D523+D577+D630)/10</f>
        <v>26.95</v>
      </c>
      <c r="E738" s="1052">
        <f>(E83+E134+E191+E246+E300+E412+E466+E523+E577+E630)/10</f>
        <v>27.65</v>
      </c>
      <c r="F738" s="1052">
        <f>(F83+F134+F191+F246+F300+F412+F466+F523+F577+F630)/10</f>
        <v>117.25</v>
      </c>
      <c r="G738" s="1053">
        <f>(G83+G134+G191+G246+G300+G412+G466+G523+G577+G630)/10</f>
        <v>822.5</v>
      </c>
      <c r="H738" s="543" t="s">
        <v>854</v>
      </c>
      <c r="I738" s="834"/>
    </row>
    <row r="739" spans="1:9" ht="15.75" thickBot="1">
      <c r="A739" s="246"/>
      <c r="B739" s="2068" t="s">
        <v>856</v>
      </c>
      <c r="C739" s="1050" t="s">
        <v>40</v>
      </c>
      <c r="D739" s="2504">
        <f>(D738*100/D735)-35</f>
        <v>0</v>
      </c>
      <c r="E739" s="508">
        <f t="shared" ref="E739:G739" si="24">(E738*100/E735)-35</f>
        <v>0</v>
      </c>
      <c r="F739" s="508">
        <f t="shared" si="24"/>
        <v>0</v>
      </c>
      <c r="G739" s="2505">
        <f t="shared" si="24"/>
        <v>0</v>
      </c>
      <c r="H739" s="547" t="s">
        <v>466</v>
      </c>
      <c r="I739" s="1680">
        <f>(G737-G738)*10</f>
        <v>0</v>
      </c>
    </row>
    <row r="740" spans="1:9" ht="15.75" thickBot="1"/>
    <row r="741" spans="1:9" ht="12.75" customHeight="1" thickBot="1">
      <c r="A741" s="526" t="s">
        <v>157</v>
      </c>
      <c r="B741" s="65"/>
      <c r="C741" s="527"/>
      <c r="D741" s="373" t="s">
        <v>182</v>
      </c>
      <c r="E741" s="373"/>
      <c r="F741" s="373"/>
      <c r="G741" s="448" t="s">
        <v>183</v>
      </c>
      <c r="H741" s="528" t="s">
        <v>206</v>
      </c>
      <c r="I741" s="529"/>
    </row>
    <row r="742" spans="1:9">
      <c r="A742" s="68"/>
      <c r="B742" s="674" t="s">
        <v>309</v>
      </c>
      <c r="C742" s="530"/>
      <c r="D742" s="531" t="s">
        <v>189</v>
      </c>
      <c r="E742" s="453" t="s">
        <v>56</v>
      </c>
      <c r="F742" s="453" t="s">
        <v>57</v>
      </c>
      <c r="G742" s="450" t="s">
        <v>190</v>
      </c>
      <c r="H742" s="532" t="s">
        <v>37</v>
      </c>
      <c r="I742" s="533" t="s">
        <v>855</v>
      </c>
    </row>
    <row r="743" spans="1:9" ht="10.5" customHeight="1" thickBot="1">
      <c r="A743" s="64"/>
      <c r="B743" s="741"/>
      <c r="C743" s="499"/>
      <c r="D743" s="534" t="s">
        <v>6</v>
      </c>
      <c r="E743" s="459" t="s">
        <v>7</v>
      </c>
      <c r="F743" s="459" t="s">
        <v>8</v>
      </c>
      <c r="G743" s="535" t="s">
        <v>192</v>
      </c>
      <c r="H743" s="489"/>
      <c r="I743" s="536" t="s">
        <v>208</v>
      </c>
    </row>
    <row r="744" spans="1:9">
      <c r="A744" s="68"/>
      <c r="B744" s="1595" t="s">
        <v>474</v>
      </c>
      <c r="C744" s="672">
        <v>1</v>
      </c>
      <c r="D744" s="407">
        <v>77</v>
      </c>
      <c r="E744" s="66">
        <v>79</v>
      </c>
      <c r="F744" s="67">
        <v>335</v>
      </c>
      <c r="G744" s="537">
        <v>2350</v>
      </c>
      <c r="H744" s="538" t="s">
        <v>189</v>
      </c>
      <c r="I744" s="1678">
        <f>(D746-D747)*10</f>
        <v>1.7763568394002505E-14</v>
      </c>
    </row>
    <row r="745" spans="1:9" ht="14.25" customHeight="1">
      <c r="A745" s="182"/>
      <c r="B745" s="666" t="s">
        <v>118</v>
      </c>
      <c r="C745" s="826"/>
      <c r="D745" s="691"/>
      <c r="E745" s="408"/>
      <c r="F745" s="408"/>
      <c r="G745" s="692"/>
      <c r="H745" s="540" t="s">
        <v>56</v>
      </c>
      <c r="I745" s="1679">
        <f>(E746-E747)*10</f>
        <v>0</v>
      </c>
    </row>
    <row r="746" spans="1:9" ht="15.75">
      <c r="A746" s="676" t="s">
        <v>244</v>
      </c>
      <c r="B746" s="541" t="s">
        <v>301</v>
      </c>
      <c r="C746" s="371">
        <v>0.1</v>
      </c>
      <c r="D746" s="694">
        <f>(D744/100)*10</f>
        <v>7.7</v>
      </c>
      <c r="E746" s="695">
        <f t="shared" ref="E746:G746" si="25">(E744/100)*10</f>
        <v>7.9</v>
      </c>
      <c r="F746" s="695">
        <f t="shared" si="25"/>
        <v>33.5</v>
      </c>
      <c r="G746" s="693">
        <f t="shared" si="25"/>
        <v>235</v>
      </c>
      <c r="H746" s="540" t="s">
        <v>57</v>
      </c>
      <c r="I746" s="1679">
        <f>(F746-F747)*10</f>
        <v>7.1054273576010019E-14</v>
      </c>
    </row>
    <row r="747" spans="1:9">
      <c r="A747" s="1058"/>
      <c r="B747" s="1059" t="s">
        <v>147</v>
      </c>
      <c r="C747" s="1060"/>
      <c r="D747" s="1051">
        <f>(D90+D142+D199+D254+D307+D419+D474+D530+D584+D638)/10</f>
        <v>7.6999999999999984</v>
      </c>
      <c r="E747" s="1052">
        <f>(E90+E142+E199+E254+E307+E419+E474+E530+E584+E638)/10</f>
        <v>7.9</v>
      </c>
      <c r="F747" s="1052">
        <f>(F90+F142+F199+F254+F307+F419+F474+F530+F584+F638)/10</f>
        <v>33.499999999999993</v>
      </c>
      <c r="G747" s="1053">
        <f>(G90+G142+G199+G254+G307+G419+G474+G530+G584+G638)/10</f>
        <v>235</v>
      </c>
      <c r="H747" s="543" t="s">
        <v>854</v>
      </c>
      <c r="I747" s="834"/>
    </row>
    <row r="748" spans="1:9" ht="15.75" thickBot="1">
      <c r="A748" s="246"/>
      <c r="B748" s="2068" t="s">
        <v>856</v>
      </c>
      <c r="C748" s="1050" t="s">
        <v>40</v>
      </c>
      <c r="D748" s="2504">
        <f>(D747*100/D744)-10</f>
        <v>0</v>
      </c>
      <c r="E748" s="508">
        <f t="shared" ref="E748:G748" si="26">(E747*100/E744)-10</f>
        <v>0</v>
      </c>
      <c r="F748" s="508">
        <f t="shared" si="26"/>
        <v>0</v>
      </c>
      <c r="G748" s="2505">
        <f t="shared" si="26"/>
        <v>0</v>
      </c>
      <c r="H748" s="547" t="s">
        <v>466</v>
      </c>
      <c r="I748" s="1680">
        <f>(G746-G747)*10</f>
        <v>0</v>
      </c>
    </row>
    <row r="749" spans="1:9" ht="15.75" thickBot="1"/>
    <row r="750" spans="1:9" ht="13.5" customHeight="1" thickBot="1">
      <c r="A750" s="526" t="s">
        <v>157</v>
      </c>
      <c r="B750" s="65"/>
      <c r="C750" s="527"/>
      <c r="D750" s="373" t="s">
        <v>182</v>
      </c>
      <c r="E750" s="373"/>
      <c r="F750" s="373"/>
      <c r="G750" s="448" t="s">
        <v>183</v>
      </c>
      <c r="H750" s="528" t="s">
        <v>206</v>
      </c>
      <c r="I750" s="529"/>
    </row>
    <row r="751" spans="1:9">
      <c r="A751" s="68"/>
      <c r="B751" s="674" t="s">
        <v>310</v>
      </c>
      <c r="C751" s="530"/>
      <c r="D751" s="531" t="s">
        <v>189</v>
      </c>
      <c r="E751" s="453" t="s">
        <v>56</v>
      </c>
      <c r="F751" s="453" t="s">
        <v>57</v>
      </c>
      <c r="G751" s="450" t="s">
        <v>190</v>
      </c>
      <c r="H751" s="532" t="s">
        <v>37</v>
      </c>
      <c r="I751" s="533" t="s">
        <v>855</v>
      </c>
    </row>
    <row r="752" spans="1:9" ht="10.5" customHeight="1" thickBot="1">
      <c r="A752" s="64"/>
      <c r="B752" s="741"/>
      <c r="C752" s="499"/>
      <c r="D752" s="534" t="s">
        <v>6</v>
      </c>
      <c r="E752" s="459" t="s">
        <v>7</v>
      </c>
      <c r="F752" s="459" t="s">
        <v>8</v>
      </c>
      <c r="G752" s="535" t="s">
        <v>192</v>
      </c>
      <c r="H752" s="489"/>
      <c r="I752" s="536" t="s">
        <v>208</v>
      </c>
    </row>
    <row r="753" spans="1:9">
      <c r="A753" s="68"/>
      <c r="B753" s="1595" t="s">
        <v>474</v>
      </c>
      <c r="C753" s="672">
        <v>1</v>
      </c>
      <c r="D753" s="407">
        <v>77</v>
      </c>
      <c r="E753" s="66">
        <v>79</v>
      </c>
      <c r="F753" s="67">
        <v>335</v>
      </c>
      <c r="G753" s="537">
        <v>2350</v>
      </c>
      <c r="H753" s="538" t="s">
        <v>189</v>
      </c>
      <c r="I753" s="1678">
        <f>(D755-D756)*10</f>
        <v>0</v>
      </c>
    </row>
    <row r="754" spans="1:9">
      <c r="A754" s="182"/>
      <c r="B754" s="666" t="s">
        <v>118</v>
      </c>
      <c r="C754" s="826"/>
      <c r="D754" s="691"/>
      <c r="E754" s="408"/>
      <c r="F754" s="408"/>
      <c r="G754" s="692"/>
      <c r="H754" s="540" t="s">
        <v>56</v>
      </c>
      <c r="I754" s="1679">
        <f>(E755-E756)*10</f>
        <v>7.1054273576010019E-14</v>
      </c>
    </row>
    <row r="755" spans="1:9" ht="13.5" customHeight="1">
      <c r="A755" s="676" t="s">
        <v>244</v>
      </c>
      <c r="B755" s="541" t="s">
        <v>212</v>
      </c>
      <c r="C755" s="371">
        <v>0.6</v>
      </c>
      <c r="D755" s="694">
        <f>(D753/100)*60</f>
        <v>46.2</v>
      </c>
      <c r="E755" s="695">
        <f t="shared" ref="E755:G755" si="27">(E753/100)*60</f>
        <v>47.400000000000006</v>
      </c>
      <c r="F755" s="695">
        <f t="shared" si="27"/>
        <v>201</v>
      </c>
      <c r="G755" s="693">
        <f t="shared" si="27"/>
        <v>1410</v>
      </c>
      <c r="H755" s="540" t="s">
        <v>57</v>
      </c>
      <c r="I755" s="1679">
        <f>(F755-F756)*10</f>
        <v>-2.8421709430404007E-13</v>
      </c>
    </row>
    <row r="756" spans="1:9" ht="14.25" customHeight="1">
      <c r="A756" s="1058"/>
      <c r="B756" s="1059" t="s">
        <v>147</v>
      </c>
      <c r="C756" s="1060"/>
      <c r="D756" s="1051">
        <f>(D95+D147+D205+D259+D312+D423+D479+D534+D589+D643)/10</f>
        <v>46.2</v>
      </c>
      <c r="E756" s="1052">
        <f>(E95+E147+E205+E259+E312+E423+E479+E534+E589+E643)/10</f>
        <v>47.4</v>
      </c>
      <c r="F756" s="1052">
        <f>(F95+F147+F205+F259+F312+F423+F479+F534+F589+F643)/10</f>
        <v>201.00000000000003</v>
      </c>
      <c r="G756" s="1053">
        <f>(G95+G147+G205+G259+G312+G423+G479+G534+G589+G643)/10</f>
        <v>1410</v>
      </c>
      <c r="H756" s="543" t="s">
        <v>854</v>
      </c>
      <c r="I756" s="834"/>
    </row>
    <row r="757" spans="1:9" ht="12.75" customHeight="1" thickBot="1">
      <c r="A757" s="246"/>
      <c r="B757" s="1003" t="s">
        <v>475</v>
      </c>
      <c r="C757" s="1582"/>
      <c r="D757" s="2504">
        <f>(D756*100/D753)-60</f>
        <v>0</v>
      </c>
      <c r="E757" s="508">
        <f t="shared" ref="E757:G757" si="28">(E756*100/E753)-60</f>
        <v>0</v>
      </c>
      <c r="F757" s="508">
        <f t="shared" si="28"/>
        <v>0</v>
      </c>
      <c r="G757" s="2505">
        <f t="shared" si="28"/>
        <v>0</v>
      </c>
      <c r="H757" s="547" t="s">
        <v>466</v>
      </c>
      <c r="I757" s="1680">
        <f>(G755-G756)*10</f>
        <v>0</v>
      </c>
    </row>
    <row r="758" spans="1:9" ht="15.75" thickBot="1"/>
    <row r="759" spans="1:9" ht="15.75" thickBot="1">
      <c r="A759" s="526" t="s">
        <v>157</v>
      </c>
      <c r="B759" s="65"/>
      <c r="C759" s="527"/>
      <c r="D759" s="373" t="s">
        <v>182</v>
      </c>
      <c r="E759" s="373"/>
      <c r="F759" s="373"/>
      <c r="G759" s="448" t="s">
        <v>183</v>
      </c>
      <c r="H759" s="528" t="s">
        <v>206</v>
      </c>
      <c r="I759" s="529"/>
    </row>
    <row r="760" spans="1:9">
      <c r="A760" s="68"/>
      <c r="B760" s="674" t="s">
        <v>311</v>
      </c>
      <c r="C760" s="530"/>
      <c r="D760" s="531" t="s">
        <v>189</v>
      </c>
      <c r="E760" s="453" t="s">
        <v>56</v>
      </c>
      <c r="F760" s="453" t="s">
        <v>57</v>
      </c>
      <c r="G760" s="450" t="s">
        <v>190</v>
      </c>
      <c r="H760" s="532" t="s">
        <v>37</v>
      </c>
      <c r="I760" s="533" t="s">
        <v>855</v>
      </c>
    </row>
    <row r="761" spans="1:9" ht="10.5" customHeight="1" thickBot="1">
      <c r="A761" s="64"/>
      <c r="B761" s="741"/>
      <c r="C761" s="499"/>
      <c r="D761" s="534" t="s">
        <v>6</v>
      </c>
      <c r="E761" s="459" t="s">
        <v>7</v>
      </c>
      <c r="F761" s="459" t="s">
        <v>8</v>
      </c>
      <c r="G761" s="535" t="s">
        <v>192</v>
      </c>
      <c r="H761" s="489"/>
      <c r="I761" s="536" t="s">
        <v>208</v>
      </c>
    </row>
    <row r="762" spans="1:9">
      <c r="A762" s="68"/>
      <c r="B762" s="1595" t="s">
        <v>474</v>
      </c>
      <c r="C762" s="672">
        <v>1</v>
      </c>
      <c r="D762" s="407">
        <v>77</v>
      </c>
      <c r="E762" s="66">
        <v>79</v>
      </c>
      <c r="F762" s="67">
        <v>335</v>
      </c>
      <c r="G762" s="537">
        <v>2350</v>
      </c>
      <c r="H762" s="538" t="s">
        <v>189</v>
      </c>
      <c r="I762" s="1678">
        <f>(D764-D765)*10</f>
        <v>0</v>
      </c>
    </row>
    <row r="763" spans="1:9" ht="12.75" customHeight="1">
      <c r="A763" s="182"/>
      <c r="B763" s="666" t="s">
        <v>118</v>
      </c>
      <c r="C763" s="826"/>
      <c r="D763" s="691"/>
      <c r="E763" s="408"/>
      <c r="F763" s="408"/>
      <c r="G763" s="692"/>
      <c r="H763" s="540" t="s">
        <v>56</v>
      </c>
      <c r="I763" s="1679">
        <f>(E764-E765)*10</f>
        <v>7.1054273576010019E-14</v>
      </c>
    </row>
    <row r="764" spans="1:9" ht="12.75" customHeight="1">
      <c r="A764" s="676" t="s">
        <v>244</v>
      </c>
      <c r="B764" s="541" t="s">
        <v>302</v>
      </c>
      <c r="C764" s="371">
        <v>0.45</v>
      </c>
      <c r="D764" s="694">
        <f>(D762/100)*45</f>
        <v>34.65</v>
      </c>
      <c r="E764" s="695">
        <f t="shared" ref="E764:G764" si="29">(E762/100)*45</f>
        <v>35.550000000000004</v>
      </c>
      <c r="F764" s="695">
        <f t="shared" si="29"/>
        <v>150.75</v>
      </c>
      <c r="G764" s="693">
        <f t="shared" si="29"/>
        <v>1057.5</v>
      </c>
      <c r="H764" s="540" t="s">
        <v>57</v>
      </c>
      <c r="I764" s="1679">
        <f>(F764-F765)*10</f>
        <v>0</v>
      </c>
    </row>
    <row r="765" spans="1:9">
      <c r="A765" s="1058"/>
      <c r="B765" s="1059" t="s">
        <v>147</v>
      </c>
      <c r="C765" s="1060"/>
      <c r="D765" s="1051">
        <f>(D100+D152+D210+D264+D317+D428+D484+D539+D594+D648)/10</f>
        <v>34.65</v>
      </c>
      <c r="E765" s="1052">
        <f>(E100+E152+E210+E264+E317+E428+E484+E539+E594+E648)/10</f>
        <v>35.549999999999997</v>
      </c>
      <c r="F765" s="1052">
        <f>(F100+F152+F210+F264+F317+F428+F484+F539+F594+F648)/10</f>
        <v>150.75</v>
      </c>
      <c r="G765" s="1053">
        <f>(G100+G152+G210+G264+G317+G428+G484+G539+G594+G648)/10</f>
        <v>1057.5</v>
      </c>
      <c r="H765" s="543" t="s">
        <v>854</v>
      </c>
      <c r="I765" s="834"/>
    </row>
    <row r="766" spans="1:9" ht="12.75" customHeight="1" thickBot="1">
      <c r="A766" s="246"/>
      <c r="B766" s="2068" t="s">
        <v>856</v>
      </c>
      <c r="C766" s="1050" t="s">
        <v>40</v>
      </c>
      <c r="D766" s="2504">
        <f>(D765*100/D762)-45</f>
        <v>0</v>
      </c>
      <c r="E766" s="508">
        <f t="shared" ref="E766:G766" si="30">(E765*100/E762)-45</f>
        <v>0</v>
      </c>
      <c r="F766" s="508">
        <f t="shared" si="30"/>
        <v>0</v>
      </c>
      <c r="G766" s="2505">
        <f t="shared" si="30"/>
        <v>0</v>
      </c>
      <c r="H766" s="547" t="s">
        <v>466</v>
      </c>
      <c r="I766" s="1680">
        <f>(G764-G765)*10</f>
        <v>0</v>
      </c>
    </row>
    <row r="767" spans="1:9" ht="13.5" customHeight="1" thickBot="1">
      <c r="A767" s="1602"/>
      <c r="B767" s="1602"/>
    </row>
    <row r="768" spans="1:9" ht="11.25" customHeight="1" thickBot="1">
      <c r="A768" s="1603" t="s">
        <v>157</v>
      </c>
      <c r="B768" s="1604"/>
      <c r="C768" s="527"/>
      <c r="D768" s="373" t="s">
        <v>182</v>
      </c>
      <c r="E768" s="373"/>
      <c r="F768" s="373"/>
      <c r="G768" s="448" t="s">
        <v>183</v>
      </c>
      <c r="H768" s="528" t="s">
        <v>206</v>
      </c>
      <c r="I768" s="529"/>
    </row>
    <row r="769" spans="1:9" ht="13.5" customHeight="1">
      <c r="A769" s="742" t="s">
        <v>264</v>
      </c>
      <c r="B769" s="674"/>
      <c r="C769" s="530"/>
      <c r="D769" s="531" t="s">
        <v>189</v>
      </c>
      <c r="E769" s="453" t="s">
        <v>56</v>
      </c>
      <c r="F769" s="453" t="s">
        <v>57</v>
      </c>
      <c r="G769" s="450" t="s">
        <v>190</v>
      </c>
      <c r="H769" s="532" t="s">
        <v>37</v>
      </c>
      <c r="I769" s="533" t="s">
        <v>855</v>
      </c>
    </row>
    <row r="770" spans="1:9" ht="15.75" thickBot="1">
      <c r="A770" s="64"/>
      <c r="B770" s="675" t="s">
        <v>1040</v>
      </c>
      <c r="C770" s="499"/>
      <c r="D770" s="534" t="s">
        <v>6</v>
      </c>
      <c r="E770" s="459" t="s">
        <v>7</v>
      </c>
      <c r="F770" s="459" t="s">
        <v>8</v>
      </c>
      <c r="G770" s="535" t="s">
        <v>192</v>
      </c>
      <c r="H770" s="489"/>
      <c r="I770" s="536" t="s">
        <v>208</v>
      </c>
    </row>
    <row r="771" spans="1:9">
      <c r="A771" s="68"/>
      <c r="B771" s="1595" t="s">
        <v>474</v>
      </c>
      <c r="C771" s="672">
        <v>1</v>
      </c>
      <c r="D771" s="407">
        <v>77</v>
      </c>
      <c r="E771" s="66">
        <v>79</v>
      </c>
      <c r="F771" s="67">
        <v>335</v>
      </c>
      <c r="G771" s="537">
        <v>2350</v>
      </c>
      <c r="H771" s="538" t="s">
        <v>189</v>
      </c>
      <c r="I771" s="1678">
        <f>(D773-D774)*10</f>
        <v>0</v>
      </c>
    </row>
    <row r="772" spans="1:9" ht="13.5" customHeight="1">
      <c r="A772" s="182"/>
      <c r="B772" s="666" t="s">
        <v>118</v>
      </c>
      <c r="C772" s="826"/>
      <c r="D772" s="691"/>
      <c r="E772" s="408"/>
      <c r="F772" s="408"/>
      <c r="G772" s="692"/>
      <c r="H772" s="540" t="s">
        <v>56</v>
      </c>
      <c r="I772" s="1679">
        <f>(E773-E774)*10</f>
        <v>7.1054273576010019E-14</v>
      </c>
    </row>
    <row r="773" spans="1:9" ht="15.75">
      <c r="A773" s="676" t="s">
        <v>244</v>
      </c>
      <c r="B773" s="541" t="s">
        <v>212</v>
      </c>
      <c r="C773" s="371">
        <v>0.7</v>
      </c>
      <c r="D773" s="2062">
        <f>(D771/100)*70</f>
        <v>53.9</v>
      </c>
      <c r="E773" s="2063">
        <f t="shared" ref="E773:G773" si="31">(E771/100)*70</f>
        <v>55.300000000000004</v>
      </c>
      <c r="F773" s="2063">
        <f t="shared" si="31"/>
        <v>234.5</v>
      </c>
      <c r="G773" s="2064">
        <f t="shared" si="31"/>
        <v>1645</v>
      </c>
      <c r="H773" s="540" t="s">
        <v>57</v>
      </c>
      <c r="I773" s="1679">
        <f>(F773-F774)*10</f>
        <v>0</v>
      </c>
    </row>
    <row r="774" spans="1:9" ht="12.75" customHeight="1">
      <c r="A774" s="2049"/>
      <c r="B774" s="2050" t="s">
        <v>147</v>
      </c>
      <c r="C774" s="2051"/>
      <c r="D774" s="2065">
        <f>(D105+D157+D215+D269+D322+D433+D489+D544+D599+D653)/10</f>
        <v>53.9</v>
      </c>
      <c r="E774" s="2066">
        <f>(E105+E157+E215+E269+E322+E433+E489+E544+E599+E653)/10</f>
        <v>55.3</v>
      </c>
      <c r="F774" s="2066">
        <f>(F105+F157+F215+F269+F322+F433+F489+F544+F599+F653)/10</f>
        <v>234.5</v>
      </c>
      <c r="G774" s="2067">
        <f>(G105+G157+G215+G269+G322+G433+G489+G544+G599+G653)/10</f>
        <v>1645</v>
      </c>
      <c r="H774" s="543" t="s">
        <v>854</v>
      </c>
      <c r="I774" s="834"/>
    </row>
    <row r="775" spans="1:9" ht="15.75" thickBot="1">
      <c r="A775" s="246"/>
      <c r="B775" s="2068" t="s">
        <v>856</v>
      </c>
      <c r="C775" s="1050" t="s">
        <v>40</v>
      </c>
      <c r="D775" s="2504">
        <f>(D774*100/D771)-70</f>
        <v>0</v>
      </c>
      <c r="E775" s="508">
        <f t="shared" ref="E775:G775" si="32">(E774*100/E771)-70</f>
        <v>0</v>
      </c>
      <c r="F775" s="508">
        <f t="shared" si="32"/>
        <v>0</v>
      </c>
      <c r="G775" s="2505">
        <f t="shared" si="32"/>
        <v>0</v>
      </c>
      <c r="H775" s="547" t="s">
        <v>466</v>
      </c>
      <c r="I775" s="1680">
        <f>(G773-G774)*10</f>
        <v>0</v>
      </c>
    </row>
    <row r="776" spans="1:9">
      <c r="C776" s="703"/>
      <c r="D776" s="703"/>
      <c r="E776" s="703"/>
      <c r="F776" s="703"/>
      <c r="G776" s="703"/>
      <c r="H776" s="703"/>
    </row>
    <row r="777" spans="1:9">
      <c r="C777" s="703"/>
      <c r="D777" s="855"/>
      <c r="E777" s="855"/>
      <c r="F777" s="855"/>
      <c r="G777" s="855"/>
      <c r="H777" s="130"/>
      <c r="I777" s="5"/>
    </row>
    <row r="778" spans="1:9">
      <c r="C778" s="703"/>
      <c r="D778" s="703"/>
      <c r="E778" s="703"/>
      <c r="F778" s="703"/>
      <c r="G778" s="703"/>
      <c r="H778" s="703"/>
    </row>
    <row r="779" spans="1:9">
      <c r="C779" s="703"/>
      <c r="D779" s="703"/>
      <c r="E779" s="703"/>
      <c r="F779" s="703"/>
      <c r="G779" s="703"/>
      <c r="H779" s="703"/>
    </row>
    <row r="781" spans="1:9">
      <c r="A781" s="2" t="s">
        <v>110</v>
      </c>
      <c r="C781"/>
      <c r="D781"/>
      <c r="E781"/>
      <c r="F781"/>
      <c r="G781" t="s">
        <v>111</v>
      </c>
    </row>
    <row r="783" spans="1:9">
      <c r="B783" t="s">
        <v>15</v>
      </c>
      <c r="C783"/>
      <c r="D783" s="6"/>
      <c r="E783"/>
      <c r="F783"/>
      <c r="G783"/>
    </row>
    <row r="784" spans="1:9">
      <c r="A784" s="70">
        <v>1</v>
      </c>
      <c r="B784" s="69" t="s">
        <v>16</v>
      </c>
      <c r="C784" s="69"/>
      <c r="D784" s="73"/>
      <c r="E784" s="69" t="s">
        <v>17</v>
      </c>
      <c r="F784" s="69"/>
      <c r="G784" s="69"/>
    </row>
    <row r="785" spans="1:9">
      <c r="A785" s="70"/>
      <c r="B785" s="69" t="s">
        <v>18</v>
      </c>
      <c r="C785" s="69"/>
      <c r="D785" s="73"/>
      <c r="E785" s="69"/>
      <c r="F785" s="72"/>
      <c r="G785" s="69"/>
    </row>
    <row r="786" spans="1:9">
      <c r="A786">
        <v>2</v>
      </c>
      <c r="B786" s="668" t="s">
        <v>825</v>
      </c>
      <c r="C786" s="69"/>
      <c r="D786" s="73"/>
      <c r="E786" s="69"/>
      <c r="F786" s="69"/>
      <c r="G786" s="69"/>
    </row>
    <row r="787" spans="1:9">
      <c r="B787" s="668" t="s">
        <v>826</v>
      </c>
      <c r="C787" s="69"/>
      <c r="D787" s="73"/>
      <c r="E787" s="69"/>
      <c r="F787" s="72"/>
      <c r="G787" s="69"/>
    </row>
    <row r="788" spans="1:9">
      <c r="A788">
        <v>3</v>
      </c>
      <c r="B788" s="668" t="s">
        <v>481</v>
      </c>
      <c r="C788" s="668"/>
      <c r="D788" s="668"/>
      <c r="E788" s="668"/>
      <c r="F788" s="668"/>
      <c r="G788" s="668"/>
      <c r="H788" s="668"/>
    </row>
    <row r="789" spans="1:9">
      <c r="B789" s="668" t="s">
        <v>482</v>
      </c>
      <c r="C789" s="668"/>
      <c r="D789" s="668"/>
      <c r="E789" s="668"/>
      <c r="F789" s="668"/>
      <c r="G789" s="668"/>
    </row>
    <row r="790" spans="1:9">
      <c r="A790">
        <v>4</v>
      </c>
      <c r="B790" s="668" t="s">
        <v>478</v>
      </c>
      <c r="C790" s="668"/>
      <c r="D790" s="668"/>
      <c r="E790" s="668"/>
      <c r="F790" s="668"/>
      <c r="G790" s="668"/>
      <c r="I790" s="668"/>
    </row>
    <row r="791" spans="1:9">
      <c r="B791" s="668" t="s">
        <v>479</v>
      </c>
      <c r="C791" s="668"/>
      <c r="D791" s="668"/>
      <c r="E791" s="668"/>
      <c r="F791" s="668"/>
      <c r="G791" s="668"/>
      <c r="H791" s="668"/>
      <c r="I791" s="2"/>
    </row>
    <row r="792" spans="1:9">
      <c r="B792" s="668" t="s">
        <v>480</v>
      </c>
      <c r="C792" s="668"/>
      <c r="D792" s="668"/>
      <c r="E792" s="668"/>
      <c r="F792" s="668"/>
      <c r="G792" s="668"/>
      <c r="H792" s="668"/>
      <c r="I792" s="668"/>
    </row>
    <row r="794" spans="1:9">
      <c r="B794" s="69"/>
      <c r="C794" s="69"/>
      <c r="D794" s="73"/>
      <c r="E794" s="69"/>
      <c r="F794" s="69"/>
      <c r="G794" s="69"/>
    </row>
    <row r="795" spans="1:9">
      <c r="B795" s="69"/>
      <c r="C795" s="69"/>
      <c r="D795" s="73"/>
      <c r="E795" s="69"/>
      <c r="F795" s="72"/>
      <c r="G795" s="69"/>
    </row>
  </sheetData>
  <mergeCells count="1">
    <mergeCell ref="A57:I57"/>
  </mergeCells>
  <phoneticPr fontId="52" type="noConversion"/>
  <pageMargins left="0" right="0" top="0" bottom="0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31"/>
  <sheetViews>
    <sheetView view="pageBreakPreview" zoomScale="60" zoomScaleNormal="106" workbookViewId="0">
      <selection activeCell="L550" sqref="A1:L550"/>
    </sheetView>
  </sheetViews>
  <sheetFormatPr defaultRowHeight="15"/>
  <cols>
    <col min="1" max="1" width="6.140625" customWidth="1"/>
    <col min="2" max="2" width="20" style="84" customWidth="1"/>
    <col min="3" max="3" width="6.28515625" customWidth="1"/>
    <col min="4" max="4" width="10.5703125" customWidth="1"/>
    <col min="5" max="5" width="6" customWidth="1"/>
    <col min="6" max="6" width="5.85546875" customWidth="1"/>
    <col min="7" max="7" width="9.85546875" customWidth="1"/>
    <col min="8" max="8" width="6.140625" customWidth="1"/>
    <col min="9" max="9" width="6.28515625" customWidth="1"/>
    <col min="10" max="10" width="9.5703125" customWidth="1"/>
    <col min="11" max="11" width="6.28515625" customWidth="1"/>
    <col min="12" max="12" width="6" customWidth="1"/>
    <col min="13" max="13" width="2" customWidth="1"/>
    <col min="14" max="14" width="13.5703125" customWidth="1"/>
    <col min="15" max="15" width="8.28515625" customWidth="1"/>
    <col min="16" max="16" width="7.7109375" customWidth="1"/>
    <col min="17" max="17" width="7" customWidth="1"/>
    <col min="18" max="18" width="10.140625" customWidth="1"/>
    <col min="19" max="19" width="8.140625" customWidth="1"/>
    <col min="20" max="20" width="8" customWidth="1"/>
    <col min="21" max="21" width="9.42578125" customWidth="1"/>
    <col min="22" max="22" width="8.28515625" customWidth="1"/>
    <col min="23" max="23" width="8" customWidth="1"/>
    <col min="24" max="24" width="7.28515625" customWidth="1"/>
    <col min="25" max="25" width="2.28515625" customWidth="1"/>
    <col min="26" max="26" width="12.42578125" customWidth="1"/>
    <col min="27" max="27" width="8.28515625" customWidth="1"/>
    <col min="28" max="28" width="8.85546875" customWidth="1"/>
    <col min="29" max="29" width="7.42578125" customWidth="1"/>
    <col min="30" max="30" width="9.5703125" customWidth="1"/>
    <col min="31" max="31" width="7.85546875" customWidth="1"/>
    <col min="32" max="32" width="8.42578125" customWidth="1"/>
    <col min="33" max="33" width="6.5703125" customWidth="1"/>
    <col min="34" max="34" width="8.7109375" customWidth="1"/>
    <col min="35" max="35" width="6.28515625" customWidth="1"/>
    <col min="36" max="36" width="8.85546875" customWidth="1"/>
    <col min="37" max="37" width="2" customWidth="1"/>
    <col min="38" max="38" width="13.42578125" customWidth="1"/>
    <col min="39" max="39" width="10.140625" customWidth="1"/>
    <col min="40" max="40" width="12.140625" customWidth="1"/>
    <col min="41" max="41" width="12.42578125" customWidth="1"/>
    <col min="42" max="42" width="10.85546875" customWidth="1"/>
    <col min="43" max="43" width="12.140625" customWidth="1"/>
  </cols>
  <sheetData>
    <row r="1" spans="1:46" ht="12" customHeight="1">
      <c r="AS1" s="11"/>
      <c r="AT1" s="11"/>
    </row>
    <row r="2" spans="1:46" ht="14.25" customHeight="1">
      <c r="Z2" t="s">
        <v>401</v>
      </c>
    </row>
    <row r="3" spans="1:46">
      <c r="B3" s="184" t="s">
        <v>241</v>
      </c>
      <c r="F3" s="2"/>
      <c r="G3" s="2"/>
      <c r="H3" s="2"/>
      <c r="K3" s="2"/>
      <c r="Z3" s="108" t="s">
        <v>119</v>
      </c>
      <c r="AA3" s="320" t="s">
        <v>448</v>
      </c>
      <c r="AF3" s="143" t="s">
        <v>144</v>
      </c>
      <c r="AH3" s="323" t="str">
        <f>I5</f>
        <v>ЗИМА - ВЕСНА    2023 -  __  г.г.</v>
      </c>
      <c r="AI3" s="71"/>
      <c r="AS3" s="54"/>
      <c r="AT3" s="754"/>
    </row>
    <row r="4" spans="1:46" ht="13.5" customHeight="1" thickBot="1">
      <c r="B4"/>
      <c r="C4" s="108" t="s">
        <v>565</v>
      </c>
      <c r="E4" s="85"/>
      <c r="K4" s="1697" t="s">
        <v>118</v>
      </c>
      <c r="N4" t="s">
        <v>401</v>
      </c>
      <c r="AL4" s="94" t="s">
        <v>410</v>
      </c>
      <c r="AN4" s="11"/>
      <c r="AO4" s="11"/>
      <c r="AP4" s="11"/>
      <c r="AQ4" s="11"/>
      <c r="AS4" s="357"/>
      <c r="AT4" s="357"/>
    </row>
    <row r="5" spans="1:46" ht="13.5" customHeight="1" thickBot="1">
      <c r="A5" s="2" t="s">
        <v>236</v>
      </c>
      <c r="B5" s="2"/>
      <c r="C5" s="87"/>
      <c r="E5" s="143" t="s">
        <v>144</v>
      </c>
      <c r="H5" s="88"/>
      <c r="I5" s="1689" t="s">
        <v>564</v>
      </c>
      <c r="J5" s="665"/>
      <c r="N5" s="108" t="s">
        <v>119</v>
      </c>
      <c r="O5" s="320" t="s">
        <v>448</v>
      </c>
      <c r="T5" s="143" t="s">
        <v>144</v>
      </c>
      <c r="V5" s="323" t="str">
        <f>I5</f>
        <v>ЗИМА - ВЕСНА    2023 -  __  г.г.</v>
      </c>
      <c r="W5" s="71"/>
      <c r="X5" s="1435"/>
      <c r="Z5" s="1222" t="s">
        <v>321</v>
      </c>
      <c r="AA5" s="1223" t="s">
        <v>402</v>
      </c>
      <c r="AB5" s="1224"/>
      <c r="AC5" s="1223" t="s">
        <v>403</v>
      </c>
      <c r="AD5" s="1224"/>
      <c r="AE5" s="1223" t="s">
        <v>404</v>
      </c>
      <c r="AF5" s="1224"/>
      <c r="AG5" s="1223" t="s">
        <v>408</v>
      </c>
      <c r="AH5" s="1224"/>
      <c r="AI5" s="1270" t="s">
        <v>409</v>
      </c>
      <c r="AJ5" s="1224"/>
      <c r="AO5" s="1222" t="s">
        <v>321</v>
      </c>
      <c r="AP5" s="1297" t="s">
        <v>411</v>
      </c>
      <c r="AQ5" s="1298"/>
      <c r="AS5" s="357"/>
      <c r="AT5" s="357"/>
    </row>
    <row r="6" spans="1:46" ht="13.5" customHeight="1" thickBot="1">
      <c r="A6" s="383" t="s">
        <v>451</v>
      </c>
      <c r="B6" s="384" t="s">
        <v>3</v>
      </c>
      <c r="C6" s="2557" t="s">
        <v>4</v>
      </c>
      <c r="D6" s="2558" t="s">
        <v>61</v>
      </c>
      <c r="E6" s="121"/>
      <c r="F6" s="121"/>
      <c r="G6" s="121"/>
      <c r="H6" s="121"/>
      <c r="I6" s="121"/>
      <c r="J6" s="121"/>
      <c r="K6" s="121"/>
      <c r="L6" s="242"/>
      <c r="M6" s="100"/>
      <c r="Z6" s="1501" t="s">
        <v>435</v>
      </c>
      <c r="AA6" s="1225" t="s">
        <v>101</v>
      </c>
      <c r="AB6" s="1227" t="s">
        <v>102</v>
      </c>
      <c r="AC6" s="1271" t="s">
        <v>101</v>
      </c>
      <c r="AD6" s="1272" t="s">
        <v>102</v>
      </c>
      <c r="AE6" s="1271" t="s">
        <v>101</v>
      </c>
      <c r="AF6" s="1272" t="s">
        <v>102</v>
      </c>
      <c r="AG6" s="1225" t="s">
        <v>101</v>
      </c>
      <c r="AH6" s="1226" t="s">
        <v>102</v>
      </c>
      <c r="AI6" s="1273" t="s">
        <v>101</v>
      </c>
      <c r="AJ6" s="1226" t="s">
        <v>102</v>
      </c>
      <c r="AO6" s="64"/>
      <c r="AP6" s="1505" t="s">
        <v>101</v>
      </c>
      <c r="AQ6" s="1506" t="s">
        <v>102</v>
      </c>
      <c r="AS6" s="14"/>
      <c r="AT6" s="14"/>
    </row>
    <row r="7" spans="1:46" ht="15.75" thickBot="1">
      <c r="A7" s="385" t="s">
        <v>452</v>
      </c>
      <c r="B7" s="115"/>
      <c r="C7" s="2559" t="s">
        <v>62</v>
      </c>
      <c r="D7" s="112"/>
      <c r="E7" s="115"/>
      <c r="F7" s="115"/>
      <c r="G7" s="1780"/>
      <c r="H7" s="1780"/>
      <c r="I7" s="1780"/>
      <c r="J7" s="115"/>
      <c r="K7" s="115"/>
      <c r="L7" s="111"/>
      <c r="M7" s="100"/>
      <c r="N7" s="1520" t="s">
        <v>439</v>
      </c>
      <c r="O7" s="197"/>
      <c r="P7" s="197"/>
      <c r="Q7" s="197"/>
      <c r="R7" s="197"/>
      <c r="S7" s="197"/>
      <c r="T7" s="197"/>
      <c r="U7" s="197"/>
      <c r="V7" s="197"/>
      <c r="W7" s="197"/>
      <c r="X7" s="1220"/>
      <c r="Z7" s="1328" t="s">
        <v>69</v>
      </c>
      <c r="AA7" s="1370"/>
      <c r="AB7" s="1402"/>
      <c r="AC7" s="1370"/>
      <c r="AD7" s="1403"/>
      <c r="AE7" s="1370"/>
      <c r="AF7" s="1404"/>
      <c r="AG7" s="1266">
        <f t="shared" ref="AG7:AG15" si="0">AA7+AC7</f>
        <v>0</v>
      </c>
      <c r="AH7" s="1405">
        <f t="shared" ref="AH7:AH15" si="1">AB7+AD7</f>
        <v>0</v>
      </c>
      <c r="AI7" s="1266">
        <f t="shared" ref="AI7:AI16" si="2">AC7+AE7</f>
        <v>0</v>
      </c>
      <c r="AJ7" s="1406">
        <f t="shared" ref="AJ7:AJ15" si="3">AD7+AF7</f>
        <v>0</v>
      </c>
      <c r="AO7" s="1328" t="s">
        <v>69</v>
      </c>
      <c r="AP7" s="1304">
        <f t="shared" ref="AP7:AP15" si="4">AA7+AC7+AE7</f>
        <v>0</v>
      </c>
      <c r="AQ7" s="1317">
        <f t="shared" ref="AQ7:AQ15" si="5">AB7+AD7+AF7</f>
        <v>0</v>
      </c>
      <c r="AS7" s="14"/>
      <c r="AT7" s="14"/>
    </row>
    <row r="8" spans="1:46" ht="15.75" thickBot="1">
      <c r="A8" s="1654" t="s">
        <v>119</v>
      </c>
      <c r="B8" s="1655"/>
      <c r="C8" s="1656"/>
      <c r="D8" s="2560" t="s">
        <v>666</v>
      </c>
      <c r="E8" s="1651"/>
      <c r="F8" s="1650"/>
      <c r="G8" s="1657" t="s">
        <v>120</v>
      </c>
      <c r="H8" s="121"/>
      <c r="I8" s="121"/>
      <c r="J8" s="2561" t="s">
        <v>387</v>
      </c>
      <c r="K8" s="121"/>
      <c r="L8" s="242"/>
      <c r="M8" s="100"/>
      <c r="N8" s="882"/>
      <c r="O8" s="17" t="s">
        <v>440</v>
      </c>
      <c r="P8" s="17"/>
      <c r="Q8" s="17"/>
      <c r="R8" s="17"/>
      <c r="S8" s="17"/>
      <c r="T8" s="17"/>
      <c r="U8" s="17"/>
      <c r="V8" s="17"/>
      <c r="W8" s="17"/>
      <c r="X8" s="1221"/>
      <c r="Z8" s="1328" t="s">
        <v>71</v>
      </c>
      <c r="AA8" s="1667"/>
      <c r="AB8" s="1467"/>
      <c r="AC8" s="1348"/>
      <c r="AD8" s="1408"/>
      <c r="AE8" s="1348"/>
      <c r="AF8" s="1409"/>
      <c r="AG8" s="1267">
        <f t="shared" si="0"/>
        <v>0</v>
      </c>
      <c r="AH8" s="1410">
        <f t="shared" si="1"/>
        <v>0</v>
      </c>
      <c r="AI8" s="1267">
        <f t="shared" si="2"/>
        <v>0</v>
      </c>
      <c r="AJ8" s="1339">
        <f t="shared" si="3"/>
        <v>0</v>
      </c>
      <c r="AO8" s="1328" t="s">
        <v>71</v>
      </c>
      <c r="AP8" s="1283">
        <f t="shared" si="4"/>
        <v>0</v>
      </c>
      <c r="AQ8" s="1308">
        <f t="shared" si="5"/>
        <v>0</v>
      </c>
      <c r="AS8" s="11"/>
      <c r="AT8" s="11"/>
    </row>
    <row r="9" spans="1:46" ht="15.75" customHeight="1" thickBot="1">
      <c r="A9" s="251"/>
      <c r="B9" s="376" t="s">
        <v>158</v>
      </c>
      <c r="C9" s="121"/>
      <c r="D9" s="1719" t="s">
        <v>665</v>
      </c>
      <c r="E9" s="1652"/>
      <c r="F9" s="1653"/>
      <c r="G9" s="1650" t="s">
        <v>100</v>
      </c>
      <c r="H9" s="872" t="s">
        <v>101</v>
      </c>
      <c r="I9" s="873" t="s">
        <v>102</v>
      </c>
      <c r="J9" s="2562" t="s">
        <v>388</v>
      </c>
      <c r="K9" s="1780"/>
      <c r="L9" s="1779"/>
      <c r="M9" s="100"/>
      <c r="Z9" s="1328" t="s">
        <v>72</v>
      </c>
      <c r="AA9" s="1411"/>
      <c r="AB9" s="1467"/>
      <c r="AC9" s="1411"/>
      <c r="AD9" s="1413"/>
      <c r="AE9" s="1411"/>
      <c r="AF9" s="1414"/>
      <c r="AG9" s="1267">
        <f t="shared" si="0"/>
        <v>0</v>
      </c>
      <c r="AH9" s="1410">
        <f t="shared" si="1"/>
        <v>0</v>
      </c>
      <c r="AI9" s="1267">
        <f t="shared" si="2"/>
        <v>0</v>
      </c>
      <c r="AJ9" s="1339">
        <f t="shared" si="3"/>
        <v>0</v>
      </c>
      <c r="AO9" s="1328" t="s">
        <v>72</v>
      </c>
      <c r="AP9" s="1283">
        <f t="shared" si="4"/>
        <v>0</v>
      </c>
      <c r="AQ9" s="1308">
        <f t="shared" si="5"/>
        <v>0</v>
      </c>
      <c r="AS9" s="11"/>
      <c r="AT9" s="11"/>
    </row>
    <row r="10" spans="1:46" ht="13.5" customHeight="1" thickBot="1">
      <c r="A10" s="2563" t="s">
        <v>457</v>
      </c>
      <c r="B10" s="284" t="s">
        <v>458</v>
      </c>
      <c r="C10" s="180">
        <v>205</v>
      </c>
      <c r="D10" s="386" t="s">
        <v>100</v>
      </c>
      <c r="E10" s="174" t="s">
        <v>101</v>
      </c>
      <c r="F10" s="207" t="s">
        <v>102</v>
      </c>
      <c r="G10" s="140" t="s">
        <v>92</v>
      </c>
      <c r="H10" s="139">
        <v>1.5</v>
      </c>
      <c r="I10" s="1659">
        <v>1.5</v>
      </c>
      <c r="J10" s="1795" t="s">
        <v>100</v>
      </c>
      <c r="K10" s="172" t="s">
        <v>101</v>
      </c>
      <c r="L10" s="173" t="s">
        <v>102</v>
      </c>
      <c r="M10" s="100"/>
      <c r="Z10" s="1328" t="s">
        <v>73</v>
      </c>
      <c r="AA10" s="1348"/>
      <c r="AB10" s="1412"/>
      <c r="AC10" s="1348"/>
      <c r="AD10" s="1413"/>
      <c r="AE10" s="1348"/>
      <c r="AF10" s="1414"/>
      <c r="AG10" s="1267">
        <f t="shared" si="0"/>
        <v>0</v>
      </c>
      <c r="AH10" s="1410">
        <f t="shared" si="1"/>
        <v>0</v>
      </c>
      <c r="AI10" s="1267">
        <f t="shared" si="2"/>
        <v>0</v>
      </c>
      <c r="AJ10" s="1339">
        <f t="shared" si="3"/>
        <v>0</v>
      </c>
      <c r="AO10" s="1328" t="s">
        <v>73</v>
      </c>
      <c r="AP10" s="1283">
        <f t="shared" si="4"/>
        <v>0</v>
      </c>
      <c r="AQ10" s="1308">
        <f t="shared" si="5"/>
        <v>0</v>
      </c>
      <c r="AS10" s="11"/>
      <c r="AT10" s="11"/>
    </row>
    <row r="11" spans="1:46" ht="13.5" customHeight="1">
      <c r="A11" s="683"/>
      <c r="B11" s="181" t="s">
        <v>540</v>
      </c>
      <c r="C11" s="2108"/>
      <c r="D11" s="142" t="s">
        <v>646</v>
      </c>
      <c r="E11" s="2564">
        <v>30.8</v>
      </c>
      <c r="F11" s="2565">
        <v>30.8</v>
      </c>
      <c r="G11" s="257" t="s">
        <v>81</v>
      </c>
      <c r="H11" s="258">
        <v>66</v>
      </c>
      <c r="I11" s="267">
        <v>66</v>
      </c>
      <c r="J11" s="2566" t="s">
        <v>389</v>
      </c>
      <c r="K11" s="2567">
        <v>20.8</v>
      </c>
      <c r="L11" s="2568">
        <v>20</v>
      </c>
      <c r="M11" s="100"/>
      <c r="N11" s="1222" t="s">
        <v>321</v>
      </c>
      <c r="O11" s="1223" t="s">
        <v>402</v>
      </c>
      <c r="P11" s="1224"/>
      <c r="Q11" s="1223" t="s">
        <v>403</v>
      </c>
      <c r="R11" s="1224"/>
      <c r="S11" s="1223" t="s">
        <v>404</v>
      </c>
      <c r="T11" s="1224"/>
      <c r="U11" s="1223" t="s">
        <v>405</v>
      </c>
      <c r="V11" s="1224"/>
      <c r="W11" s="1223" t="s">
        <v>406</v>
      </c>
      <c r="X11" s="1224"/>
      <c r="Z11" s="1328" t="s">
        <v>75</v>
      </c>
      <c r="AA11" s="1348"/>
      <c r="AB11" s="1407"/>
      <c r="AC11" s="1348"/>
      <c r="AD11" s="1408"/>
      <c r="AE11" s="1348"/>
      <c r="AF11" s="1409"/>
      <c r="AG11" s="1267">
        <f t="shared" si="0"/>
        <v>0</v>
      </c>
      <c r="AH11" s="1410">
        <f t="shared" si="1"/>
        <v>0</v>
      </c>
      <c r="AI11" s="1267">
        <f t="shared" si="2"/>
        <v>0</v>
      </c>
      <c r="AJ11" s="1339">
        <f t="shared" si="3"/>
        <v>0</v>
      </c>
      <c r="AL11" s="1222" t="s">
        <v>321</v>
      </c>
      <c r="AM11" s="1275" t="s">
        <v>411</v>
      </c>
      <c r="AN11" s="1276"/>
      <c r="AO11" s="1328" t="s">
        <v>75</v>
      </c>
      <c r="AP11" s="1283">
        <f t="shared" si="4"/>
        <v>0</v>
      </c>
      <c r="AQ11" s="1308">
        <f t="shared" si="5"/>
        <v>0</v>
      </c>
      <c r="AS11" s="11"/>
      <c r="AT11" s="11"/>
    </row>
    <row r="12" spans="1:46" ht="15.75" thickBot="1">
      <c r="A12" s="2569" t="s">
        <v>386</v>
      </c>
      <c r="B12" s="2339" t="s">
        <v>385</v>
      </c>
      <c r="C12" s="1822">
        <v>20</v>
      </c>
      <c r="D12" s="198" t="s">
        <v>80</v>
      </c>
      <c r="E12" s="244">
        <v>104</v>
      </c>
      <c r="F12" s="1801">
        <v>104</v>
      </c>
      <c r="G12" s="199" t="s">
        <v>50</v>
      </c>
      <c r="H12" s="871">
        <v>7</v>
      </c>
      <c r="I12" s="1661">
        <v>7</v>
      </c>
      <c r="J12" s="1648"/>
      <c r="K12" s="1648"/>
      <c r="L12" s="1649"/>
      <c r="M12" s="100"/>
      <c r="N12" s="900"/>
      <c r="O12" s="1225" t="s">
        <v>101</v>
      </c>
      <c r="P12" s="1226" t="s">
        <v>102</v>
      </c>
      <c r="Q12" s="1225" t="s">
        <v>101</v>
      </c>
      <c r="R12" s="1226" t="s">
        <v>102</v>
      </c>
      <c r="S12" s="1225" t="s">
        <v>101</v>
      </c>
      <c r="T12" s="1226" t="s">
        <v>102</v>
      </c>
      <c r="U12" s="1225" t="s">
        <v>101</v>
      </c>
      <c r="V12" s="1226" t="s">
        <v>102</v>
      </c>
      <c r="W12" s="1225" t="s">
        <v>101</v>
      </c>
      <c r="X12" s="1227" t="s">
        <v>102</v>
      </c>
      <c r="Z12" s="1328" t="s">
        <v>76</v>
      </c>
      <c r="AA12" s="1348"/>
      <c r="AB12" s="1415"/>
      <c r="AC12" s="1348"/>
      <c r="AD12" s="1408"/>
      <c r="AE12" s="1348"/>
      <c r="AF12" s="1409"/>
      <c r="AG12" s="1267">
        <f t="shared" si="0"/>
        <v>0</v>
      </c>
      <c r="AH12" s="1410">
        <f t="shared" si="1"/>
        <v>0</v>
      </c>
      <c r="AI12" s="1267">
        <f t="shared" si="2"/>
        <v>0</v>
      </c>
      <c r="AJ12" s="1339">
        <f t="shared" si="3"/>
        <v>0</v>
      </c>
      <c r="AL12" s="900"/>
      <c r="AM12" s="1277" t="s">
        <v>101</v>
      </c>
      <c r="AN12" s="1278" t="s">
        <v>102</v>
      </c>
      <c r="AO12" s="1328" t="s">
        <v>76</v>
      </c>
      <c r="AP12" s="1283">
        <f t="shared" si="4"/>
        <v>0</v>
      </c>
      <c r="AQ12" s="1308">
        <f t="shared" si="5"/>
        <v>0</v>
      </c>
    </row>
    <row r="13" spans="1:46" ht="15.75" thickBot="1">
      <c r="A13" s="2570" t="s">
        <v>390</v>
      </c>
      <c r="B13" s="261" t="s">
        <v>90</v>
      </c>
      <c r="C13" s="858">
        <v>200</v>
      </c>
      <c r="D13" s="257" t="s">
        <v>50</v>
      </c>
      <c r="E13" s="875">
        <v>5</v>
      </c>
      <c r="F13" s="879">
        <v>5</v>
      </c>
      <c r="G13" s="198" t="s">
        <v>81</v>
      </c>
      <c r="H13" s="243">
        <v>150</v>
      </c>
      <c r="I13" s="245">
        <v>150</v>
      </c>
      <c r="J13" s="1734" t="s">
        <v>611</v>
      </c>
      <c r="K13" s="121"/>
      <c r="L13" s="242"/>
      <c r="M13" s="100"/>
      <c r="N13" s="1521" t="s">
        <v>134</v>
      </c>
      <c r="O13" s="1242">
        <f>C16</f>
        <v>20</v>
      </c>
      <c r="P13" s="1436">
        <f>C16</f>
        <v>20</v>
      </c>
      <c r="Q13" s="1256">
        <f>C28</f>
        <v>30</v>
      </c>
      <c r="R13" s="1428">
        <f>C28</f>
        <v>30</v>
      </c>
      <c r="S13" s="1256"/>
      <c r="T13" s="1437"/>
      <c r="U13" s="1256">
        <f>O13+Q13</f>
        <v>50</v>
      </c>
      <c r="V13" s="1427">
        <f>P13+R13</f>
        <v>50</v>
      </c>
      <c r="W13" s="1256">
        <f>Q13+S13</f>
        <v>30</v>
      </c>
      <c r="X13" s="1428">
        <f>R13+T13</f>
        <v>30</v>
      </c>
      <c r="Z13" s="1329" t="s">
        <v>437</v>
      </c>
      <c r="AA13" s="1667">
        <f>E11</f>
        <v>30.8</v>
      </c>
      <c r="AB13" s="1467">
        <f>F11</f>
        <v>30.8</v>
      </c>
      <c r="AC13" s="1348"/>
      <c r="AD13" s="1408"/>
      <c r="AE13" s="1348"/>
      <c r="AF13" s="1409"/>
      <c r="AG13" s="1267">
        <f t="shared" si="0"/>
        <v>30.8</v>
      </c>
      <c r="AH13" s="1410">
        <f t="shared" si="1"/>
        <v>30.8</v>
      </c>
      <c r="AI13" s="1267">
        <f t="shared" si="2"/>
        <v>0</v>
      </c>
      <c r="AJ13" s="1339">
        <f t="shared" si="3"/>
        <v>0</v>
      </c>
      <c r="AL13" s="1279" t="s">
        <v>134</v>
      </c>
      <c r="AM13" s="1280">
        <f t="shared" ref="AM13:AM18" si="6">O13+Q13+S13</f>
        <v>50</v>
      </c>
      <c r="AN13" s="1281">
        <f>P13+R13+T13</f>
        <v>50</v>
      </c>
      <c r="AO13" s="1329" t="s">
        <v>437</v>
      </c>
      <c r="AP13" s="1283">
        <f t="shared" si="4"/>
        <v>30.8</v>
      </c>
      <c r="AQ13" s="1308">
        <f t="shared" si="5"/>
        <v>30.8</v>
      </c>
    </row>
    <row r="14" spans="1:46" ht="14.25" customHeight="1" thickBot="1">
      <c r="A14" s="1687" t="s">
        <v>9</v>
      </c>
      <c r="B14" s="1646" t="s">
        <v>512</v>
      </c>
      <c r="C14" s="1822">
        <v>25</v>
      </c>
      <c r="D14" s="199" t="s">
        <v>82</v>
      </c>
      <c r="E14" s="244">
        <v>5</v>
      </c>
      <c r="F14" s="1801">
        <v>5</v>
      </c>
      <c r="G14" s="112"/>
      <c r="H14" s="115"/>
      <c r="I14" s="111"/>
      <c r="J14" s="1658" t="s">
        <v>100</v>
      </c>
      <c r="K14" s="172" t="s">
        <v>101</v>
      </c>
      <c r="L14" s="173" t="s">
        <v>102</v>
      </c>
      <c r="M14" s="100"/>
      <c r="N14" s="1282" t="s">
        <v>133</v>
      </c>
      <c r="O14" s="1243">
        <f>C15</f>
        <v>35</v>
      </c>
      <c r="P14" s="1438">
        <f>C15</f>
        <v>35</v>
      </c>
      <c r="Q14" s="1243">
        <f>C27</f>
        <v>50</v>
      </c>
      <c r="R14" s="1439">
        <f>C27</f>
        <v>50</v>
      </c>
      <c r="S14" s="1243">
        <f>H40</f>
        <v>30</v>
      </c>
      <c r="T14" s="1438">
        <f>I40</f>
        <v>30</v>
      </c>
      <c r="U14" s="1243">
        <f t="shared" ref="U14:U19" si="7">O14+Q14</f>
        <v>85</v>
      </c>
      <c r="V14" s="1430">
        <f t="shared" ref="V14:V19" si="8">P14+R14</f>
        <v>85</v>
      </c>
      <c r="W14" s="1243">
        <f t="shared" ref="W14:W19" si="9">Q14+S14</f>
        <v>80</v>
      </c>
      <c r="X14" s="1339">
        <f t="shared" ref="X14:X19" si="10">R14+T14</f>
        <v>80</v>
      </c>
      <c r="Z14" s="1502" t="s">
        <v>436</v>
      </c>
      <c r="AA14" s="1355"/>
      <c r="AB14" s="1416"/>
      <c r="AC14" s="1355"/>
      <c r="AD14" s="1417"/>
      <c r="AE14" s="1355"/>
      <c r="AF14" s="1418"/>
      <c r="AG14" s="1268">
        <f t="shared" si="0"/>
        <v>0</v>
      </c>
      <c r="AH14" s="1419">
        <f t="shared" si="1"/>
        <v>0</v>
      </c>
      <c r="AI14" s="1268">
        <f t="shared" si="2"/>
        <v>0</v>
      </c>
      <c r="AJ14" s="1232">
        <f t="shared" si="3"/>
        <v>0</v>
      </c>
      <c r="AL14" s="1282" t="s">
        <v>133</v>
      </c>
      <c r="AM14" s="1283">
        <f t="shared" si="6"/>
        <v>115</v>
      </c>
      <c r="AN14" s="1284">
        <f t="shared" ref="AN14:AN18" si="11">P14+R14+T14</f>
        <v>115</v>
      </c>
      <c r="AO14" s="1502" t="s">
        <v>436</v>
      </c>
      <c r="AP14" s="1292">
        <f t="shared" si="4"/>
        <v>0</v>
      </c>
      <c r="AQ14" s="1312">
        <f t="shared" si="5"/>
        <v>0</v>
      </c>
    </row>
    <row r="15" spans="1:46" ht="15" customHeight="1" thickBot="1">
      <c r="A15" s="1688" t="s">
        <v>9</v>
      </c>
      <c r="B15" s="261" t="s">
        <v>10</v>
      </c>
      <c r="C15" s="273">
        <v>35</v>
      </c>
      <c r="D15" s="198" t="s">
        <v>580</v>
      </c>
      <c r="E15" s="875">
        <v>0.3</v>
      </c>
      <c r="F15" s="879">
        <v>0.3</v>
      </c>
      <c r="G15" s="1660" t="s">
        <v>530</v>
      </c>
      <c r="H15" s="1658"/>
      <c r="I15" s="1658"/>
      <c r="J15" s="140" t="s">
        <v>325</v>
      </c>
      <c r="K15" s="1706">
        <v>157.5</v>
      </c>
      <c r="L15" s="1659">
        <v>105</v>
      </c>
      <c r="M15" s="100"/>
      <c r="N15" s="1282" t="s">
        <v>79</v>
      </c>
      <c r="O15" s="1243"/>
      <c r="P15" s="1440"/>
      <c r="Q15" s="1243">
        <f>H34</f>
        <v>3.38</v>
      </c>
      <c r="R15" s="1430">
        <f>I34</f>
        <v>3.38</v>
      </c>
      <c r="S15" s="1243"/>
      <c r="T15" s="1441"/>
      <c r="U15" s="1243">
        <f t="shared" si="7"/>
        <v>3.38</v>
      </c>
      <c r="V15" s="1430">
        <f t="shared" si="8"/>
        <v>3.38</v>
      </c>
      <c r="W15" s="1243">
        <f t="shared" si="9"/>
        <v>3.38</v>
      </c>
      <c r="X15" s="1339">
        <f t="shared" si="10"/>
        <v>3.38</v>
      </c>
      <c r="Z15" s="1330" t="s">
        <v>421</v>
      </c>
      <c r="AA15" s="1420">
        <f t="shared" ref="AA15:AF15" si="12">SUM(AA7:AA14)</f>
        <v>30.8</v>
      </c>
      <c r="AB15" s="1421">
        <f t="shared" si="12"/>
        <v>30.8</v>
      </c>
      <c r="AC15" s="1422">
        <f t="shared" si="12"/>
        <v>0</v>
      </c>
      <c r="AD15" s="1332">
        <f t="shared" si="12"/>
        <v>0</v>
      </c>
      <c r="AE15" s="1420">
        <f t="shared" si="12"/>
        <v>0</v>
      </c>
      <c r="AF15" s="1423">
        <f t="shared" si="12"/>
        <v>0</v>
      </c>
      <c r="AG15" s="1331">
        <f t="shared" si="0"/>
        <v>30.8</v>
      </c>
      <c r="AH15" s="1424">
        <f t="shared" si="1"/>
        <v>30.8</v>
      </c>
      <c r="AI15" s="1331">
        <f t="shared" si="2"/>
        <v>0</v>
      </c>
      <c r="AJ15" s="1425">
        <f t="shared" si="3"/>
        <v>0</v>
      </c>
      <c r="AL15" s="1282" t="s">
        <v>79</v>
      </c>
      <c r="AM15" s="1283">
        <f t="shared" si="6"/>
        <v>3.38</v>
      </c>
      <c r="AN15" s="1284">
        <f t="shared" si="11"/>
        <v>3.38</v>
      </c>
      <c r="AO15" s="1330" t="s">
        <v>421</v>
      </c>
      <c r="AP15" s="1331">
        <f t="shared" si="4"/>
        <v>30.8</v>
      </c>
      <c r="AQ15" s="1332">
        <f t="shared" si="5"/>
        <v>30.8</v>
      </c>
    </row>
    <row r="16" spans="1:46">
      <c r="A16" s="1688" t="s">
        <v>9</v>
      </c>
      <c r="B16" s="261" t="s">
        <v>426</v>
      </c>
      <c r="C16" s="273">
        <v>20</v>
      </c>
      <c r="D16" s="198" t="s">
        <v>81</v>
      </c>
      <c r="E16" s="243">
        <v>72</v>
      </c>
      <c r="F16" s="245">
        <v>72</v>
      </c>
      <c r="G16" s="1791" t="s">
        <v>100</v>
      </c>
      <c r="H16" s="872" t="s">
        <v>101</v>
      </c>
      <c r="I16" s="873" t="s">
        <v>102</v>
      </c>
      <c r="J16" s="112"/>
      <c r="K16" s="115"/>
      <c r="L16" s="111"/>
      <c r="M16" s="100"/>
      <c r="N16" s="1285" t="s">
        <v>412</v>
      </c>
      <c r="O16" s="1244">
        <f t="shared" ref="O16:T16" si="13">AA15</f>
        <v>30.8</v>
      </c>
      <c r="P16" s="1468">
        <f t="shared" si="13"/>
        <v>30.8</v>
      </c>
      <c r="Q16" s="1244">
        <f t="shared" si="13"/>
        <v>0</v>
      </c>
      <c r="R16" s="1442">
        <f t="shared" si="13"/>
        <v>0</v>
      </c>
      <c r="S16" s="1244">
        <f t="shared" si="13"/>
        <v>0</v>
      </c>
      <c r="T16" s="1443">
        <f t="shared" si="13"/>
        <v>0</v>
      </c>
      <c r="U16" s="1244">
        <f t="shared" si="7"/>
        <v>30.8</v>
      </c>
      <c r="V16" s="1287">
        <f t="shared" si="8"/>
        <v>30.8</v>
      </c>
      <c r="W16" s="1244">
        <f t="shared" si="9"/>
        <v>0</v>
      </c>
      <c r="X16" s="1442">
        <f t="shared" si="10"/>
        <v>0</v>
      </c>
      <c r="Z16" s="2104" t="s">
        <v>857</v>
      </c>
      <c r="AA16" s="2100"/>
      <c r="AB16" s="2105"/>
      <c r="AC16" s="2106"/>
      <c r="AD16" s="2107"/>
      <c r="AE16" s="2109"/>
      <c r="AF16" s="2110"/>
      <c r="AG16" s="1269">
        <f>AA16+AC16</f>
        <v>0</v>
      </c>
      <c r="AH16" s="1427">
        <f>AB16+AD16</f>
        <v>0</v>
      </c>
      <c r="AI16" s="1269">
        <f t="shared" si="2"/>
        <v>0</v>
      </c>
      <c r="AJ16" s="1428">
        <f>AD16+AF16</f>
        <v>0</v>
      </c>
      <c r="AL16" s="1285" t="s">
        <v>412</v>
      </c>
      <c r="AM16" s="1286">
        <f t="shared" si="6"/>
        <v>30.8</v>
      </c>
      <c r="AN16" s="1287">
        <f t="shared" si="11"/>
        <v>30.8</v>
      </c>
      <c r="AO16" s="2104" t="s">
        <v>857</v>
      </c>
      <c r="AP16" s="1503"/>
      <c r="AQ16" s="1518"/>
    </row>
    <row r="17" spans="1:49">
      <c r="A17" s="2569" t="s">
        <v>483</v>
      </c>
      <c r="B17" s="261" t="s">
        <v>695</v>
      </c>
      <c r="C17" s="273">
        <v>105</v>
      </c>
      <c r="D17" s="112"/>
      <c r="E17" s="115"/>
      <c r="F17" s="111"/>
      <c r="G17" s="198" t="s">
        <v>529</v>
      </c>
      <c r="H17" s="243">
        <v>25</v>
      </c>
      <c r="I17" s="1769">
        <v>25</v>
      </c>
      <c r="J17" s="112"/>
      <c r="K17" s="115"/>
      <c r="L17" s="111"/>
      <c r="M17" s="100"/>
      <c r="N17" s="1282" t="s">
        <v>105</v>
      </c>
      <c r="O17" s="1243"/>
      <c r="P17" s="1236"/>
      <c r="Q17" s="1243"/>
      <c r="R17" s="1339"/>
      <c r="S17" s="1243"/>
      <c r="T17" s="1444"/>
      <c r="U17" s="1243">
        <f t="shared" si="7"/>
        <v>0</v>
      </c>
      <c r="V17" s="1430">
        <f t="shared" si="8"/>
        <v>0</v>
      </c>
      <c r="W17" s="1243">
        <f t="shared" si="9"/>
        <v>0</v>
      </c>
      <c r="X17" s="1339">
        <f t="shared" si="10"/>
        <v>0</v>
      </c>
      <c r="Z17" s="1300" t="s">
        <v>434</v>
      </c>
      <c r="AA17" s="1043"/>
      <c r="AB17" s="2083"/>
      <c r="AC17" s="1737">
        <f>E22</f>
        <v>46.5</v>
      </c>
      <c r="AD17" s="1699">
        <f>F22</f>
        <v>30</v>
      </c>
      <c r="AE17" s="1267"/>
      <c r="AF17" s="2086"/>
      <c r="AG17" s="1267">
        <f t="shared" ref="AG17:AJ20" si="14">AA17+AC17</f>
        <v>46.5</v>
      </c>
      <c r="AH17" s="1430">
        <f t="shared" si="14"/>
        <v>30</v>
      </c>
      <c r="AI17" s="1267">
        <f t="shared" si="14"/>
        <v>46.5</v>
      </c>
      <c r="AJ17" s="1339">
        <f t="shared" si="14"/>
        <v>30</v>
      </c>
      <c r="AL17" s="1282" t="s">
        <v>105</v>
      </c>
      <c r="AM17" s="1283">
        <f t="shared" si="6"/>
        <v>0</v>
      </c>
      <c r="AN17" s="1284">
        <f t="shared" si="11"/>
        <v>0</v>
      </c>
      <c r="AO17" s="1300" t="s">
        <v>434</v>
      </c>
      <c r="AP17" s="1503">
        <f t="shared" ref="AP17:AP30" si="15">AA17+AC17+AE17</f>
        <v>46.5</v>
      </c>
      <c r="AQ17" s="1518">
        <f t="shared" ref="AQ17:AQ30" si="16">AB17+AD17+AF17</f>
        <v>30</v>
      </c>
    </row>
    <row r="18" spans="1:49" ht="15.75" thickBot="1">
      <c r="A18" s="2571" t="s">
        <v>398</v>
      </c>
      <c r="B18" s="123"/>
      <c r="C18" s="2572">
        <f>SUM(C10:C17)</f>
        <v>610</v>
      </c>
      <c r="D18" s="1777"/>
      <c r="E18" s="1780"/>
      <c r="F18" s="1779"/>
      <c r="G18" s="1777"/>
      <c r="H18" s="1780"/>
      <c r="I18" s="1780"/>
      <c r="J18" s="1777"/>
      <c r="K18" s="1780"/>
      <c r="L18" s="1779"/>
      <c r="M18" s="100"/>
      <c r="N18" s="476" t="s">
        <v>45</v>
      </c>
      <c r="O18" s="1243"/>
      <c r="P18" s="1236"/>
      <c r="Q18" s="1556">
        <f>E21+H21</f>
        <v>131.36799999999999</v>
      </c>
      <c r="R18" s="1453">
        <f>F21+I21</f>
        <v>98.02000000000001</v>
      </c>
      <c r="S18" s="1243"/>
      <c r="T18" s="1444"/>
      <c r="U18" s="1243">
        <f t="shared" si="7"/>
        <v>131.36799999999999</v>
      </c>
      <c r="V18" s="1430">
        <f t="shared" si="8"/>
        <v>98.02000000000001</v>
      </c>
      <c r="W18" s="1243">
        <f t="shared" si="9"/>
        <v>131.36799999999999</v>
      </c>
      <c r="X18" s="1339">
        <f t="shared" si="10"/>
        <v>98.02000000000001</v>
      </c>
      <c r="Z18" s="1299" t="s">
        <v>298</v>
      </c>
      <c r="AA18" s="1043"/>
      <c r="AB18" s="1546"/>
      <c r="AC18" s="1267"/>
      <c r="AD18" s="1429"/>
      <c r="AE18" s="1267"/>
      <c r="AF18" s="2086"/>
      <c r="AG18" s="1267">
        <f t="shared" si="14"/>
        <v>0</v>
      </c>
      <c r="AH18" s="1430">
        <f t="shared" si="14"/>
        <v>0</v>
      </c>
      <c r="AI18" s="1267">
        <f t="shared" si="14"/>
        <v>0</v>
      </c>
      <c r="AJ18" s="1339">
        <f t="shared" si="14"/>
        <v>0</v>
      </c>
      <c r="AL18" s="476" t="s">
        <v>45</v>
      </c>
      <c r="AM18" s="1283">
        <f t="shared" si="6"/>
        <v>131.36799999999999</v>
      </c>
      <c r="AN18" s="1284">
        <f t="shared" si="11"/>
        <v>98.02000000000001</v>
      </c>
      <c r="AO18" s="1299" t="s">
        <v>298</v>
      </c>
      <c r="AP18" s="1503">
        <f t="shared" si="15"/>
        <v>0</v>
      </c>
      <c r="AQ18" s="1518">
        <f t="shared" si="16"/>
        <v>0</v>
      </c>
    </row>
    <row r="19" spans="1:49" ht="14.25" customHeight="1" thickBot="1">
      <c r="A19" s="765"/>
      <c r="B19" s="376" t="s">
        <v>123</v>
      </c>
      <c r="C19" s="242"/>
      <c r="D19" s="2573" t="s">
        <v>582</v>
      </c>
      <c r="E19" s="1760"/>
      <c r="F19" s="1760"/>
      <c r="G19" s="2574" t="s">
        <v>579</v>
      </c>
      <c r="H19" s="2575"/>
      <c r="I19" s="2576"/>
      <c r="J19" s="1630" t="s">
        <v>573</v>
      </c>
      <c r="K19" s="2577"/>
      <c r="L19" s="2578"/>
      <c r="M19" s="100"/>
      <c r="N19" s="2222" t="s">
        <v>873</v>
      </c>
      <c r="O19" s="1245">
        <f t="shared" ref="O19:T19" si="17">AA30</f>
        <v>0</v>
      </c>
      <c r="P19" s="1445">
        <f t="shared" si="17"/>
        <v>0</v>
      </c>
      <c r="Q19" s="2224">
        <f t="shared" si="17"/>
        <v>185.637</v>
      </c>
      <c r="R19" s="2225">
        <f t="shared" si="17"/>
        <v>142.27699999999999</v>
      </c>
      <c r="S19" s="1245">
        <f t="shared" si="17"/>
        <v>0</v>
      </c>
      <c r="T19" s="1447">
        <f t="shared" si="17"/>
        <v>0</v>
      </c>
      <c r="U19" s="1245">
        <f t="shared" si="7"/>
        <v>185.637</v>
      </c>
      <c r="V19" s="1289">
        <f t="shared" si="8"/>
        <v>142.27699999999999</v>
      </c>
      <c r="W19" s="1245">
        <f t="shared" si="9"/>
        <v>185.637</v>
      </c>
      <c r="X19" s="1446">
        <f t="shared" si="10"/>
        <v>142.27699999999999</v>
      </c>
      <c r="Z19" s="1301" t="s">
        <v>494</v>
      </c>
      <c r="AA19" s="1043"/>
      <c r="AB19" s="1547"/>
      <c r="AC19" s="1267"/>
      <c r="AD19" s="1429"/>
      <c r="AE19" s="1268"/>
      <c r="AF19" s="2087"/>
      <c r="AG19" s="1268">
        <f t="shared" si="14"/>
        <v>0</v>
      </c>
      <c r="AH19" s="1432">
        <f t="shared" si="14"/>
        <v>0</v>
      </c>
      <c r="AI19" s="1268">
        <f t="shared" si="14"/>
        <v>0</v>
      </c>
      <c r="AJ19" s="1232">
        <f t="shared" si="14"/>
        <v>0</v>
      </c>
      <c r="AL19" s="2222" t="s">
        <v>873</v>
      </c>
      <c r="AM19" s="1288">
        <f t="shared" ref="AM19:AM47" si="18">O19+Q19+S19</f>
        <v>185.637</v>
      </c>
      <c r="AN19" s="1289">
        <f t="shared" ref="AN19:AN47" si="19">P19+R19+T19</f>
        <v>142.27699999999999</v>
      </c>
      <c r="AO19" s="1301" t="s">
        <v>494</v>
      </c>
      <c r="AP19" s="1503">
        <f t="shared" si="15"/>
        <v>0</v>
      </c>
      <c r="AQ19" s="1518">
        <f t="shared" si="16"/>
        <v>0</v>
      </c>
    </row>
    <row r="20" spans="1:49" ht="15" customHeight="1" thickBot="1">
      <c r="A20" s="176" t="s">
        <v>453</v>
      </c>
      <c r="B20" s="284" t="s">
        <v>537</v>
      </c>
      <c r="C20" s="874">
        <v>60</v>
      </c>
      <c r="D20" s="2579" t="s">
        <v>100</v>
      </c>
      <c r="E20" s="172" t="s">
        <v>101</v>
      </c>
      <c r="F20" s="2580" t="s">
        <v>102</v>
      </c>
      <c r="G20" s="1795" t="s">
        <v>100</v>
      </c>
      <c r="H20" s="172" t="s">
        <v>101</v>
      </c>
      <c r="I20" s="173" t="s">
        <v>102</v>
      </c>
      <c r="J20" s="1795" t="s">
        <v>100</v>
      </c>
      <c r="K20" s="172" t="s">
        <v>101</v>
      </c>
      <c r="L20" s="173" t="s">
        <v>102</v>
      </c>
      <c r="M20" s="100"/>
      <c r="N20" s="2223" t="s">
        <v>874</v>
      </c>
      <c r="O20" s="1245">
        <f t="shared" ref="O20:T20" si="20">AA37</f>
        <v>0</v>
      </c>
      <c r="P20" s="1445">
        <f t="shared" si="20"/>
        <v>0</v>
      </c>
      <c r="Q20" s="1245">
        <f t="shared" si="20"/>
        <v>66</v>
      </c>
      <c r="R20" s="1446">
        <f t="shared" si="20"/>
        <v>60</v>
      </c>
      <c r="S20" s="1245">
        <f t="shared" si="20"/>
        <v>0</v>
      </c>
      <c r="T20" s="1447">
        <f t="shared" si="20"/>
        <v>0</v>
      </c>
      <c r="U20" s="1245">
        <f t="shared" ref="U20:X21" si="21">O20+Q20</f>
        <v>66</v>
      </c>
      <c r="V20" s="1289">
        <f t="shared" si="21"/>
        <v>60</v>
      </c>
      <c r="W20" s="1245">
        <f t="shared" si="21"/>
        <v>66</v>
      </c>
      <c r="X20" s="1446">
        <f t="shared" si="21"/>
        <v>60</v>
      </c>
      <c r="Z20" s="1301" t="s">
        <v>392</v>
      </c>
      <c r="AA20" s="1264"/>
      <c r="AB20" s="2084"/>
      <c r="AC20" s="1266"/>
      <c r="AD20" s="1426"/>
      <c r="AE20" s="1267"/>
      <c r="AF20" s="2086"/>
      <c r="AG20" s="1267">
        <f t="shared" si="14"/>
        <v>0</v>
      </c>
      <c r="AH20" s="1430">
        <f t="shared" si="14"/>
        <v>0</v>
      </c>
      <c r="AI20" s="1267">
        <f t="shared" si="14"/>
        <v>0</v>
      </c>
      <c r="AJ20" s="1339">
        <f t="shared" si="14"/>
        <v>0</v>
      </c>
      <c r="AL20" s="2223" t="s">
        <v>874</v>
      </c>
      <c r="AM20" s="1288">
        <f t="shared" si="18"/>
        <v>66</v>
      </c>
      <c r="AN20" s="1289">
        <f t="shared" si="19"/>
        <v>60</v>
      </c>
      <c r="AO20" s="1301" t="s">
        <v>392</v>
      </c>
      <c r="AP20" s="1503">
        <f t="shared" si="15"/>
        <v>0</v>
      </c>
      <c r="AQ20" s="1518">
        <f t="shared" si="16"/>
        <v>0</v>
      </c>
    </row>
    <row r="21" spans="1:49" ht="13.5" customHeight="1">
      <c r="A21" s="821"/>
      <c r="B21" s="181" t="s">
        <v>571</v>
      </c>
      <c r="C21" s="115"/>
      <c r="D21" s="140" t="s">
        <v>45</v>
      </c>
      <c r="E21" s="2581">
        <v>53.4</v>
      </c>
      <c r="F21" s="2582">
        <v>40</v>
      </c>
      <c r="G21" s="140" t="s">
        <v>171</v>
      </c>
      <c r="H21" s="2583">
        <v>77.968000000000004</v>
      </c>
      <c r="I21" s="1798">
        <v>58.02</v>
      </c>
      <c r="J21" s="140" t="s">
        <v>238</v>
      </c>
      <c r="K21" s="2583">
        <v>64.22</v>
      </c>
      <c r="L21" s="2584">
        <v>36</v>
      </c>
      <c r="M21" s="100"/>
      <c r="N21" s="1282" t="s">
        <v>70</v>
      </c>
      <c r="O21" s="1246">
        <f t="shared" ref="O21:T21" si="22">AA45</f>
        <v>157.5</v>
      </c>
      <c r="P21" s="1448">
        <f t="shared" si="22"/>
        <v>105</v>
      </c>
      <c r="Q21" s="1246">
        <f t="shared" si="22"/>
        <v>0</v>
      </c>
      <c r="R21" s="1339">
        <f t="shared" si="22"/>
        <v>0</v>
      </c>
      <c r="S21" s="1246">
        <f t="shared" si="22"/>
        <v>200.2</v>
      </c>
      <c r="T21" s="1444">
        <f t="shared" si="22"/>
        <v>140</v>
      </c>
      <c r="U21" s="1246">
        <f t="shared" si="21"/>
        <v>157.5</v>
      </c>
      <c r="V21" s="1430">
        <f t="shared" si="21"/>
        <v>105</v>
      </c>
      <c r="W21" s="1246">
        <f t="shared" si="21"/>
        <v>200.2</v>
      </c>
      <c r="X21" s="1339">
        <f t="shared" si="21"/>
        <v>140</v>
      </c>
      <c r="Z21" s="1700" t="s">
        <v>583</v>
      </c>
      <c r="AA21" s="1043"/>
      <c r="AB21" s="2083"/>
      <c r="AC21" s="1267">
        <f>E29</f>
        <v>2.6</v>
      </c>
      <c r="AD21" s="1429">
        <f>F29</f>
        <v>2</v>
      </c>
      <c r="AE21" s="1267"/>
      <c r="AF21" s="2086"/>
      <c r="AG21" s="1267">
        <f t="shared" ref="AG21:AG22" si="23">AA21+AC21</f>
        <v>2.6</v>
      </c>
      <c r="AH21" s="1430">
        <f t="shared" ref="AH21:AH22" si="24">AB21+AD21</f>
        <v>2</v>
      </c>
      <c r="AI21" s="1267">
        <f t="shared" ref="AI21:AI22" si="25">AC21+AE21</f>
        <v>2.6</v>
      </c>
      <c r="AJ21" s="1339">
        <f t="shared" ref="AJ21:AJ22" si="26">AD21+AF21</f>
        <v>2</v>
      </c>
      <c r="AL21" s="1282" t="s">
        <v>70</v>
      </c>
      <c r="AM21" s="1307">
        <f t="shared" si="18"/>
        <v>357.7</v>
      </c>
      <c r="AN21" s="1284">
        <f t="shared" si="19"/>
        <v>245</v>
      </c>
      <c r="AO21" s="1700" t="s">
        <v>583</v>
      </c>
      <c r="AP21" s="1503">
        <f t="shared" si="15"/>
        <v>2.6</v>
      </c>
      <c r="AQ21" s="1518">
        <f t="shared" si="16"/>
        <v>2</v>
      </c>
    </row>
    <row r="22" spans="1:49">
      <c r="A22" s="176" t="s">
        <v>567</v>
      </c>
      <c r="B22" s="2326" t="s">
        <v>566</v>
      </c>
      <c r="C22" s="2585">
        <v>200</v>
      </c>
      <c r="D22" s="198" t="s">
        <v>393</v>
      </c>
      <c r="E22" s="2586">
        <v>46.5</v>
      </c>
      <c r="F22" s="2587">
        <v>30</v>
      </c>
      <c r="G22" s="2588" t="s">
        <v>993</v>
      </c>
      <c r="H22" s="115"/>
      <c r="I22" s="111"/>
      <c r="J22" s="822" t="s">
        <v>121</v>
      </c>
      <c r="K22" s="243">
        <v>49</v>
      </c>
      <c r="L22" s="245">
        <v>35</v>
      </c>
      <c r="M22" s="100"/>
      <c r="N22" s="1290" t="s">
        <v>104</v>
      </c>
      <c r="O22" s="1246">
        <f t="shared" ref="O22:T22" si="27">AA49</f>
        <v>0</v>
      </c>
      <c r="P22" s="1236">
        <f t="shared" si="27"/>
        <v>0</v>
      </c>
      <c r="Q22" s="1246">
        <f t="shared" si="27"/>
        <v>0</v>
      </c>
      <c r="R22" s="1430">
        <f t="shared" si="27"/>
        <v>0</v>
      </c>
      <c r="S22" s="1246">
        <f t="shared" si="27"/>
        <v>0</v>
      </c>
      <c r="T22" s="1444">
        <f t="shared" si="27"/>
        <v>0</v>
      </c>
      <c r="U22" s="1243">
        <f t="shared" ref="U22:U44" si="28">O22+Q22</f>
        <v>0</v>
      </c>
      <c r="V22" s="1430">
        <f t="shared" ref="V22:V49" si="29">P22+R22</f>
        <v>0</v>
      </c>
      <c r="W22" s="1243">
        <f t="shared" ref="W22:W47" si="30">Q22+S22</f>
        <v>0</v>
      </c>
      <c r="X22" s="1339">
        <f t="shared" ref="X22:X49" si="31">R22+T22</f>
        <v>0</v>
      </c>
      <c r="Z22" s="1300" t="s">
        <v>584</v>
      </c>
      <c r="AA22" s="1043"/>
      <c r="AB22" s="1546"/>
      <c r="AC22" s="1267">
        <f>K31</f>
        <v>1.35</v>
      </c>
      <c r="AD22" s="1429">
        <f>L31</f>
        <v>1.08</v>
      </c>
      <c r="AE22" s="1267"/>
      <c r="AF22" s="2086"/>
      <c r="AG22" s="1267">
        <f t="shared" si="23"/>
        <v>1.35</v>
      </c>
      <c r="AH22" s="1430">
        <f t="shared" si="24"/>
        <v>1.08</v>
      </c>
      <c r="AI22" s="1267">
        <f t="shared" si="25"/>
        <v>1.35</v>
      </c>
      <c r="AJ22" s="1339">
        <f t="shared" si="26"/>
        <v>1.08</v>
      </c>
      <c r="AL22" s="1290" t="s">
        <v>104</v>
      </c>
      <c r="AM22" s="1283">
        <f t="shared" si="18"/>
        <v>0</v>
      </c>
      <c r="AN22" s="1284">
        <f t="shared" si="19"/>
        <v>0</v>
      </c>
      <c r="AO22" s="1300" t="s">
        <v>584</v>
      </c>
      <c r="AP22" s="1503">
        <f t="shared" si="15"/>
        <v>1.35</v>
      </c>
      <c r="AQ22" s="1518">
        <f t="shared" si="16"/>
        <v>1.08</v>
      </c>
    </row>
    <row r="23" spans="1:49" ht="14.25" customHeight="1">
      <c r="A23" s="683"/>
      <c r="B23" s="2315" t="s">
        <v>570</v>
      </c>
      <c r="C23" s="2108"/>
      <c r="D23" s="198" t="s">
        <v>68</v>
      </c>
      <c r="E23" s="243">
        <v>10</v>
      </c>
      <c r="F23" s="2589">
        <v>8</v>
      </c>
      <c r="G23" s="198" t="s">
        <v>141</v>
      </c>
      <c r="H23" s="243">
        <v>48.987000000000002</v>
      </c>
      <c r="I23" s="1774">
        <v>39.197000000000003</v>
      </c>
      <c r="J23" s="822" t="s">
        <v>162</v>
      </c>
      <c r="K23" s="243">
        <v>21.6</v>
      </c>
      <c r="L23" s="245">
        <v>18</v>
      </c>
      <c r="M23" s="100"/>
      <c r="N23" s="249" t="s">
        <v>888</v>
      </c>
      <c r="O23" s="1243"/>
      <c r="P23" s="1236"/>
      <c r="Q23" s="1243">
        <f>C26</f>
        <v>200</v>
      </c>
      <c r="R23" s="1339">
        <f>C26</f>
        <v>200</v>
      </c>
      <c r="S23" s="1243"/>
      <c r="T23" s="1444"/>
      <c r="U23" s="1243">
        <f t="shared" si="28"/>
        <v>200</v>
      </c>
      <c r="V23" s="1430">
        <f t="shared" si="29"/>
        <v>200</v>
      </c>
      <c r="W23" s="1243">
        <f t="shared" si="30"/>
        <v>200</v>
      </c>
      <c r="X23" s="1339">
        <f t="shared" si="31"/>
        <v>200</v>
      </c>
      <c r="Z23" s="1301" t="s">
        <v>125</v>
      </c>
      <c r="AA23" s="1043"/>
      <c r="AB23" s="1546"/>
      <c r="AC23" s="1267">
        <f>H23</f>
        <v>48.987000000000002</v>
      </c>
      <c r="AD23" s="1429">
        <f>I23</f>
        <v>39.197000000000003</v>
      </c>
      <c r="AE23" s="1267"/>
      <c r="AF23" s="2086"/>
      <c r="AG23" s="1267">
        <f t="shared" ref="AG23:AJ30" si="32">AA23+AC23</f>
        <v>48.987000000000002</v>
      </c>
      <c r="AH23" s="1430">
        <f t="shared" si="32"/>
        <v>39.197000000000003</v>
      </c>
      <c r="AI23" s="1267">
        <f t="shared" si="32"/>
        <v>48.987000000000002</v>
      </c>
      <c r="AJ23" s="1339">
        <f t="shared" si="32"/>
        <v>39.197000000000003</v>
      </c>
      <c r="AL23" s="1282" t="s">
        <v>132</v>
      </c>
      <c r="AM23" s="1283">
        <f t="shared" si="18"/>
        <v>200</v>
      </c>
      <c r="AN23" s="1284">
        <f t="shared" si="19"/>
        <v>200</v>
      </c>
      <c r="AO23" s="1301" t="s">
        <v>125</v>
      </c>
      <c r="AP23" s="1503">
        <f t="shared" si="15"/>
        <v>48.987000000000002</v>
      </c>
      <c r="AQ23" s="1518">
        <f t="shared" si="16"/>
        <v>39.197000000000003</v>
      </c>
    </row>
    <row r="24" spans="1:49" ht="15" customHeight="1">
      <c r="A24" s="2590" t="s">
        <v>572</v>
      </c>
      <c r="B24" s="1087" t="s">
        <v>573</v>
      </c>
      <c r="C24" s="107">
        <v>90</v>
      </c>
      <c r="D24" s="2588" t="s">
        <v>951</v>
      </c>
      <c r="E24" s="115"/>
      <c r="F24" s="2591"/>
      <c r="G24" s="2588" t="s">
        <v>994</v>
      </c>
      <c r="H24" s="115"/>
      <c r="I24" s="111"/>
      <c r="J24" s="2588" t="s">
        <v>958</v>
      </c>
      <c r="K24" s="100"/>
      <c r="L24" s="111"/>
      <c r="M24" s="100"/>
      <c r="N24" s="476" t="s">
        <v>424</v>
      </c>
      <c r="O24" s="1243">
        <f t="shared" ref="O24:T24" si="33">AA52</f>
        <v>0</v>
      </c>
      <c r="P24" s="1236">
        <f t="shared" si="33"/>
        <v>0</v>
      </c>
      <c r="Q24" s="1243">
        <f t="shared" si="33"/>
        <v>0</v>
      </c>
      <c r="R24" s="1339">
        <f t="shared" si="33"/>
        <v>0</v>
      </c>
      <c r="S24" s="1243">
        <f t="shared" si="33"/>
        <v>0</v>
      </c>
      <c r="T24" s="1444">
        <f t="shared" si="33"/>
        <v>0</v>
      </c>
      <c r="U24" s="1243">
        <f t="shared" si="28"/>
        <v>0</v>
      </c>
      <c r="V24" s="1430">
        <f t="shared" si="29"/>
        <v>0</v>
      </c>
      <c r="W24" s="1243">
        <f t="shared" si="30"/>
        <v>0</v>
      </c>
      <c r="X24" s="1339">
        <f t="shared" si="31"/>
        <v>0</v>
      </c>
      <c r="Z24" s="1301" t="s">
        <v>87</v>
      </c>
      <c r="AA24" s="1043"/>
      <c r="AB24" s="1549"/>
      <c r="AC24" s="1267">
        <f>E25+H27+K23</f>
        <v>46.2</v>
      </c>
      <c r="AD24" s="1429">
        <f>F25+I27+L23</f>
        <v>38</v>
      </c>
      <c r="AE24" s="1267"/>
      <c r="AF24" s="2086"/>
      <c r="AG24" s="1267">
        <f t="shared" si="32"/>
        <v>46.2</v>
      </c>
      <c r="AH24" s="1430">
        <f t="shared" si="32"/>
        <v>38</v>
      </c>
      <c r="AI24" s="1267">
        <f t="shared" si="32"/>
        <v>46.2</v>
      </c>
      <c r="AJ24" s="1339">
        <f t="shared" si="32"/>
        <v>38</v>
      </c>
      <c r="AL24" s="476" t="s">
        <v>85</v>
      </c>
      <c r="AM24" s="1283">
        <f t="shared" si="18"/>
        <v>0</v>
      </c>
      <c r="AN24" s="1284">
        <f t="shared" si="19"/>
        <v>0</v>
      </c>
      <c r="AO24" s="1301" t="s">
        <v>87</v>
      </c>
      <c r="AP24" s="1503">
        <f t="shared" si="15"/>
        <v>46.2</v>
      </c>
      <c r="AQ24" s="1518">
        <f t="shared" si="16"/>
        <v>38</v>
      </c>
    </row>
    <row r="25" spans="1:49" ht="14.25" customHeight="1">
      <c r="A25" s="176" t="s">
        <v>675</v>
      </c>
      <c r="B25" s="2284" t="s">
        <v>579</v>
      </c>
      <c r="C25" s="1796">
        <v>150</v>
      </c>
      <c r="D25" s="198" t="s">
        <v>162</v>
      </c>
      <c r="E25" s="243">
        <v>9.6</v>
      </c>
      <c r="F25" s="2589">
        <v>8</v>
      </c>
      <c r="G25" s="198" t="s">
        <v>94</v>
      </c>
      <c r="H25" s="243">
        <v>30</v>
      </c>
      <c r="I25" s="1774">
        <v>24</v>
      </c>
      <c r="J25" s="199" t="s">
        <v>445</v>
      </c>
      <c r="K25" s="2586">
        <v>12.97</v>
      </c>
      <c r="L25" s="2592">
        <v>12.4</v>
      </c>
      <c r="M25" s="440"/>
      <c r="N25" s="1282" t="s">
        <v>425</v>
      </c>
      <c r="O25" s="1243">
        <f t="shared" ref="O25:T25" si="34">AA56</f>
        <v>0</v>
      </c>
      <c r="P25" s="1448">
        <f t="shared" si="34"/>
        <v>0</v>
      </c>
      <c r="Q25" s="1243">
        <f t="shared" si="34"/>
        <v>64.22</v>
      </c>
      <c r="R25" s="1430">
        <f t="shared" si="34"/>
        <v>36</v>
      </c>
      <c r="S25" s="1243">
        <f t="shared" si="34"/>
        <v>0</v>
      </c>
      <c r="T25" s="1449">
        <f t="shared" si="34"/>
        <v>0</v>
      </c>
      <c r="U25" s="1243">
        <f t="shared" si="28"/>
        <v>64.22</v>
      </c>
      <c r="V25" s="1430">
        <f t="shared" si="29"/>
        <v>36</v>
      </c>
      <c r="W25" s="1243">
        <f t="shared" si="30"/>
        <v>64.22</v>
      </c>
      <c r="X25" s="1339">
        <f t="shared" si="31"/>
        <v>36</v>
      </c>
      <c r="Z25" s="1301" t="s">
        <v>68</v>
      </c>
      <c r="AA25" s="1043"/>
      <c r="AB25" s="1549"/>
      <c r="AC25" s="1267">
        <f>E23+H25</f>
        <v>40</v>
      </c>
      <c r="AD25" s="1429">
        <f>F23+I25</f>
        <v>32</v>
      </c>
      <c r="AE25" s="1267"/>
      <c r="AF25" s="2086"/>
      <c r="AG25" s="1267">
        <f t="shared" si="32"/>
        <v>40</v>
      </c>
      <c r="AH25" s="1430">
        <f t="shared" si="32"/>
        <v>32</v>
      </c>
      <c r="AI25" s="1267">
        <f t="shared" si="32"/>
        <v>40</v>
      </c>
      <c r="AJ25" s="1339">
        <f t="shared" si="32"/>
        <v>32</v>
      </c>
      <c r="AL25" s="476" t="s">
        <v>438</v>
      </c>
      <c r="AM25" s="1283">
        <f t="shared" si="18"/>
        <v>64.22</v>
      </c>
      <c r="AN25" s="1284">
        <f t="shared" si="19"/>
        <v>36</v>
      </c>
      <c r="AO25" s="1301" t="s">
        <v>68</v>
      </c>
      <c r="AP25" s="1503">
        <f t="shared" si="15"/>
        <v>40</v>
      </c>
      <c r="AQ25" s="1518">
        <f t="shared" si="16"/>
        <v>32</v>
      </c>
    </row>
    <row r="26" spans="1:49" ht="14.25" customHeight="1">
      <c r="A26" s="201" t="s">
        <v>462</v>
      </c>
      <c r="B26" s="261" t="s">
        <v>323</v>
      </c>
      <c r="C26" s="273">
        <v>200</v>
      </c>
      <c r="D26" s="2588" t="s">
        <v>952</v>
      </c>
      <c r="E26" s="115"/>
      <c r="F26" s="2591"/>
      <c r="G26" s="2588" t="s">
        <v>954</v>
      </c>
      <c r="H26" s="115"/>
      <c r="I26" s="111"/>
      <c r="J26" s="199" t="s">
        <v>574</v>
      </c>
      <c r="K26" s="243">
        <v>7.2</v>
      </c>
      <c r="L26" s="245">
        <v>7.2</v>
      </c>
      <c r="M26" s="436"/>
      <c r="N26" s="1282" t="s">
        <v>121</v>
      </c>
      <c r="O26" s="1243"/>
      <c r="P26" s="1236"/>
      <c r="Q26" s="1243">
        <f>K22</f>
        <v>49</v>
      </c>
      <c r="R26" s="1339">
        <f>L22</f>
        <v>35</v>
      </c>
      <c r="S26" s="1243"/>
      <c r="T26" s="1444"/>
      <c r="U26" s="1243">
        <f t="shared" si="28"/>
        <v>49</v>
      </c>
      <c r="V26" s="1430">
        <f t="shared" si="29"/>
        <v>35</v>
      </c>
      <c r="W26" s="1243">
        <f t="shared" si="30"/>
        <v>49</v>
      </c>
      <c r="X26" s="1339">
        <f t="shared" si="31"/>
        <v>35</v>
      </c>
      <c r="Z26" s="1301" t="s">
        <v>74</v>
      </c>
      <c r="AA26" s="1043"/>
      <c r="AB26" s="1546"/>
      <c r="AC26" s="1267"/>
      <c r="AD26" s="1429"/>
      <c r="AE26" s="1267"/>
      <c r="AF26" s="2086"/>
      <c r="AG26" s="1267">
        <f t="shared" si="32"/>
        <v>0</v>
      </c>
      <c r="AH26" s="1430">
        <f t="shared" si="32"/>
        <v>0</v>
      </c>
      <c r="AI26" s="1267">
        <f t="shared" si="32"/>
        <v>0</v>
      </c>
      <c r="AJ26" s="1339">
        <f t="shared" si="32"/>
        <v>0</v>
      </c>
      <c r="AL26" s="1282" t="s">
        <v>121</v>
      </c>
      <c r="AM26" s="1283">
        <f t="shared" si="18"/>
        <v>49</v>
      </c>
      <c r="AN26" s="1284">
        <f t="shared" si="19"/>
        <v>35</v>
      </c>
      <c r="AO26" s="1301" t="s">
        <v>74</v>
      </c>
      <c r="AP26" s="1503">
        <f t="shared" si="15"/>
        <v>0</v>
      </c>
      <c r="AQ26" s="1518">
        <f t="shared" si="16"/>
        <v>0</v>
      </c>
    </row>
    <row r="27" spans="1:49" ht="17.25" customHeight="1">
      <c r="A27" s="2593" t="s">
        <v>9</v>
      </c>
      <c r="B27" s="181" t="s">
        <v>10</v>
      </c>
      <c r="C27" s="273">
        <v>50</v>
      </c>
      <c r="D27" s="198" t="s">
        <v>82</v>
      </c>
      <c r="E27" s="244">
        <v>3</v>
      </c>
      <c r="F27" s="1801">
        <v>3</v>
      </c>
      <c r="G27" s="198" t="s">
        <v>162</v>
      </c>
      <c r="H27" s="243">
        <v>15</v>
      </c>
      <c r="I27" s="1774">
        <v>12</v>
      </c>
      <c r="J27" s="199" t="s">
        <v>575</v>
      </c>
      <c r="K27" s="243" t="s">
        <v>997</v>
      </c>
      <c r="L27" s="245">
        <v>7.08</v>
      </c>
      <c r="M27" s="100"/>
      <c r="N27" s="1282" t="s">
        <v>65</v>
      </c>
      <c r="O27" s="1243"/>
      <c r="P27" s="1236"/>
      <c r="Q27" s="1243"/>
      <c r="R27" s="1339"/>
      <c r="S27" s="1243"/>
      <c r="T27" s="1444"/>
      <c r="U27" s="1243">
        <f t="shared" si="28"/>
        <v>0</v>
      </c>
      <c r="V27" s="1430">
        <f t="shared" si="29"/>
        <v>0</v>
      </c>
      <c r="W27" s="1243">
        <f t="shared" si="30"/>
        <v>0</v>
      </c>
      <c r="X27" s="1339">
        <f t="shared" si="31"/>
        <v>0</v>
      </c>
      <c r="Z27" s="1301" t="s">
        <v>129</v>
      </c>
      <c r="AA27" s="1043"/>
      <c r="AB27" s="1550"/>
      <c r="AC27" s="1267"/>
      <c r="AD27" s="1429"/>
      <c r="AE27" s="1267"/>
      <c r="AF27" s="2086"/>
      <c r="AG27" s="1267">
        <f t="shared" si="32"/>
        <v>0</v>
      </c>
      <c r="AH27" s="1430">
        <f t="shared" si="32"/>
        <v>0</v>
      </c>
      <c r="AI27" s="1267">
        <f t="shared" si="32"/>
        <v>0</v>
      </c>
      <c r="AJ27" s="1339">
        <f t="shared" si="32"/>
        <v>0</v>
      </c>
      <c r="AL27" s="1282" t="s">
        <v>65</v>
      </c>
      <c r="AM27" s="1283">
        <f t="shared" si="18"/>
        <v>0</v>
      </c>
      <c r="AN27" s="1284">
        <f t="shared" si="19"/>
        <v>0</v>
      </c>
      <c r="AO27" s="1301" t="s">
        <v>129</v>
      </c>
      <c r="AP27" s="1503">
        <f t="shared" si="15"/>
        <v>0</v>
      </c>
      <c r="AQ27" s="1518">
        <f t="shared" si="16"/>
        <v>0</v>
      </c>
    </row>
    <row r="28" spans="1:49" ht="14.25" customHeight="1">
      <c r="A28" s="201" t="s">
        <v>9</v>
      </c>
      <c r="B28" s="261" t="s">
        <v>426</v>
      </c>
      <c r="C28" s="273">
        <v>30</v>
      </c>
      <c r="D28" s="198" t="s">
        <v>82</v>
      </c>
      <c r="E28" s="244">
        <v>1</v>
      </c>
      <c r="F28" s="1801">
        <v>1</v>
      </c>
      <c r="G28" s="2588" t="s">
        <v>955</v>
      </c>
      <c r="H28" s="115"/>
      <c r="I28" s="111"/>
      <c r="J28" s="199" t="s">
        <v>80</v>
      </c>
      <c r="K28" s="244">
        <v>3.63</v>
      </c>
      <c r="L28" s="2594">
        <v>3.63</v>
      </c>
      <c r="M28" s="1470"/>
      <c r="N28" s="1282" t="s">
        <v>60</v>
      </c>
      <c r="O28" s="1243">
        <f>E12</f>
        <v>104</v>
      </c>
      <c r="P28" s="1448">
        <f>F12</f>
        <v>104</v>
      </c>
      <c r="Q28" s="1243">
        <f>K28</f>
        <v>3.63</v>
      </c>
      <c r="R28" s="1430">
        <f>L28</f>
        <v>3.63</v>
      </c>
      <c r="S28" s="1690">
        <f>E41</f>
        <v>200</v>
      </c>
      <c r="T28" s="1452">
        <f>F41</f>
        <v>200</v>
      </c>
      <c r="U28" s="1243">
        <f t="shared" si="28"/>
        <v>107.63</v>
      </c>
      <c r="V28" s="1430">
        <f t="shared" si="29"/>
        <v>107.63</v>
      </c>
      <c r="W28" s="1243">
        <f t="shared" si="30"/>
        <v>203.63</v>
      </c>
      <c r="X28" s="1339">
        <f t="shared" si="31"/>
        <v>203.63</v>
      </c>
      <c r="Z28" s="1301" t="s">
        <v>130</v>
      </c>
      <c r="AA28" s="1043"/>
      <c r="AB28" s="1551"/>
      <c r="AC28" s="1267"/>
      <c r="AD28" s="1429"/>
      <c r="AE28" s="1267"/>
      <c r="AF28" s="2086"/>
      <c r="AG28" s="1267">
        <f t="shared" si="32"/>
        <v>0</v>
      </c>
      <c r="AH28" s="1430">
        <f t="shared" si="32"/>
        <v>0</v>
      </c>
      <c r="AI28" s="1267">
        <f t="shared" si="32"/>
        <v>0</v>
      </c>
      <c r="AJ28" s="1339">
        <f t="shared" si="32"/>
        <v>0</v>
      </c>
      <c r="AL28" s="1282" t="s">
        <v>60</v>
      </c>
      <c r="AM28" s="1283">
        <f t="shared" si="18"/>
        <v>307.63</v>
      </c>
      <c r="AN28" s="1284">
        <f t="shared" si="19"/>
        <v>307.63</v>
      </c>
      <c r="AO28" s="1301" t="s">
        <v>127</v>
      </c>
      <c r="AP28" s="1503">
        <f t="shared" si="15"/>
        <v>0</v>
      </c>
      <c r="AQ28" s="1518">
        <f t="shared" si="16"/>
        <v>0</v>
      </c>
    </row>
    <row r="29" spans="1:49" ht="15" customHeight="1" thickBot="1">
      <c r="A29" s="112"/>
      <c r="B29" s="1775"/>
      <c r="C29" s="115"/>
      <c r="D29" s="198" t="s">
        <v>568</v>
      </c>
      <c r="E29" s="244">
        <v>2.6</v>
      </c>
      <c r="F29" s="2595">
        <v>2</v>
      </c>
      <c r="G29" s="198" t="s">
        <v>82</v>
      </c>
      <c r="H29" s="243">
        <v>6</v>
      </c>
      <c r="I29" s="1774">
        <v>6</v>
      </c>
      <c r="J29" s="199" t="s">
        <v>576</v>
      </c>
      <c r="K29" s="2586">
        <v>2.64</v>
      </c>
      <c r="L29" s="2596">
        <v>2.64</v>
      </c>
      <c r="M29" s="100"/>
      <c r="N29" s="1282" t="s">
        <v>139</v>
      </c>
      <c r="O29" s="1243"/>
      <c r="P29" s="1236"/>
      <c r="Q29" s="1243"/>
      <c r="R29" s="1339"/>
      <c r="S29" s="1243"/>
      <c r="T29" s="1444"/>
      <c r="U29" s="1243">
        <f t="shared" si="28"/>
        <v>0</v>
      </c>
      <c r="V29" s="1430">
        <f t="shared" si="29"/>
        <v>0</v>
      </c>
      <c r="W29" s="1243">
        <f t="shared" si="30"/>
        <v>0</v>
      </c>
      <c r="X29" s="1339">
        <f t="shared" si="31"/>
        <v>0</v>
      </c>
      <c r="Z29" s="1300" t="s">
        <v>96</v>
      </c>
      <c r="AA29" s="1265"/>
      <c r="AB29" s="1552"/>
      <c r="AC29" s="1268"/>
      <c r="AD29" s="1431"/>
      <c r="AE29" s="1268"/>
      <c r="AF29" s="2087"/>
      <c r="AG29" s="1268">
        <f t="shared" si="32"/>
        <v>0</v>
      </c>
      <c r="AH29" s="1432">
        <f t="shared" si="32"/>
        <v>0</v>
      </c>
      <c r="AI29" s="1268">
        <f t="shared" si="32"/>
        <v>0</v>
      </c>
      <c r="AJ29" s="1232">
        <f t="shared" si="32"/>
        <v>0</v>
      </c>
      <c r="AL29" s="1282" t="s">
        <v>139</v>
      </c>
      <c r="AM29" s="1283">
        <f t="shared" si="18"/>
        <v>0</v>
      </c>
      <c r="AN29" s="1291">
        <f t="shared" si="19"/>
        <v>0</v>
      </c>
      <c r="AO29" s="1504" t="s">
        <v>160</v>
      </c>
      <c r="AP29" s="1503">
        <f t="shared" si="15"/>
        <v>0</v>
      </c>
      <c r="AQ29" s="1518">
        <f t="shared" si="16"/>
        <v>0</v>
      </c>
    </row>
    <row r="30" spans="1:49" ht="13.5" customHeight="1" thickBot="1">
      <c r="A30" s="112"/>
      <c r="B30" s="1775"/>
      <c r="C30" s="115"/>
      <c r="D30" s="2588" t="s">
        <v>953</v>
      </c>
      <c r="E30" s="115"/>
      <c r="F30" s="111"/>
      <c r="G30" s="198" t="s">
        <v>580</v>
      </c>
      <c r="H30" s="875">
        <v>0.08</v>
      </c>
      <c r="I30" s="1661">
        <v>0.08</v>
      </c>
      <c r="J30" s="199" t="s">
        <v>577</v>
      </c>
      <c r="K30" s="243">
        <v>1.8</v>
      </c>
      <c r="L30" s="245">
        <v>1.8</v>
      </c>
      <c r="M30" s="100"/>
      <c r="N30" s="1282" t="s">
        <v>64</v>
      </c>
      <c r="O30" s="1243"/>
      <c r="P30" s="1236"/>
      <c r="Q30" s="1243"/>
      <c r="R30" s="1339"/>
      <c r="S30" s="1243"/>
      <c r="T30" s="1444"/>
      <c r="U30" s="1243">
        <f t="shared" si="28"/>
        <v>0</v>
      </c>
      <c r="V30" s="1430">
        <f t="shared" si="29"/>
        <v>0</v>
      </c>
      <c r="W30" s="1243">
        <f t="shared" si="30"/>
        <v>0</v>
      </c>
      <c r="X30" s="1339">
        <f t="shared" si="31"/>
        <v>0</v>
      </c>
      <c r="Z30" s="2090" t="s">
        <v>859</v>
      </c>
      <c r="AA30" s="2092">
        <f t="shared" ref="AA30:AF30" si="35">SUM(AA17:AA29)</f>
        <v>0</v>
      </c>
      <c r="AB30" s="2085">
        <f t="shared" si="35"/>
        <v>0</v>
      </c>
      <c r="AC30" s="2082">
        <f t="shared" si="35"/>
        <v>185.637</v>
      </c>
      <c r="AD30" s="2089">
        <f t="shared" si="35"/>
        <v>142.27699999999999</v>
      </c>
      <c r="AE30" s="2081">
        <f t="shared" si="35"/>
        <v>0</v>
      </c>
      <c r="AF30" s="2088">
        <f t="shared" si="35"/>
        <v>0</v>
      </c>
      <c r="AG30" s="1737">
        <f t="shared" si="32"/>
        <v>185.637</v>
      </c>
      <c r="AH30" s="1430">
        <f t="shared" si="32"/>
        <v>142.27699999999999</v>
      </c>
      <c r="AI30" s="1737">
        <f t="shared" si="32"/>
        <v>185.637</v>
      </c>
      <c r="AJ30" s="1453">
        <f t="shared" si="32"/>
        <v>142.27699999999999</v>
      </c>
      <c r="AL30" s="1282" t="s">
        <v>64</v>
      </c>
      <c r="AM30" s="1283">
        <f t="shared" si="18"/>
        <v>0</v>
      </c>
      <c r="AN30" s="1291">
        <f t="shared" si="19"/>
        <v>0</v>
      </c>
      <c r="AO30" s="2090" t="s">
        <v>859</v>
      </c>
      <c r="AP30" s="2102">
        <f t="shared" si="15"/>
        <v>185.637</v>
      </c>
      <c r="AQ30" s="1518">
        <f t="shared" si="16"/>
        <v>142.27699999999999</v>
      </c>
      <c r="AU30" s="11"/>
      <c r="AV30" s="11"/>
      <c r="AW30" s="11"/>
    </row>
    <row r="31" spans="1:49" ht="12.75" customHeight="1">
      <c r="A31" s="112"/>
      <c r="B31" s="1775"/>
      <c r="C31" s="115"/>
      <c r="D31" s="198" t="s">
        <v>580</v>
      </c>
      <c r="E31" s="1805">
        <v>0.5</v>
      </c>
      <c r="F31" s="1727">
        <v>0.5</v>
      </c>
      <c r="G31" s="1804" t="s">
        <v>163</v>
      </c>
      <c r="H31" s="1805">
        <v>4.1999999999999997E-3</v>
      </c>
      <c r="I31" s="1727">
        <v>4.1999999999999997E-3</v>
      </c>
      <c r="J31" s="199" t="s">
        <v>578</v>
      </c>
      <c r="K31" s="243">
        <v>1.35</v>
      </c>
      <c r="L31" s="245">
        <v>1.08</v>
      </c>
      <c r="M31" s="100"/>
      <c r="N31" s="1282" t="s">
        <v>445</v>
      </c>
      <c r="O31" s="1243">
        <f>K11</f>
        <v>20.8</v>
      </c>
      <c r="P31" s="1236">
        <f>L11</f>
        <v>20</v>
      </c>
      <c r="Q31" s="1556">
        <f>K25</f>
        <v>12.97</v>
      </c>
      <c r="R31" s="1430">
        <f>L25</f>
        <v>12.4</v>
      </c>
      <c r="S31" s="1243">
        <f>H39</f>
        <v>10.4</v>
      </c>
      <c r="T31" s="1444">
        <f>I39</f>
        <v>10</v>
      </c>
      <c r="U31" s="1243">
        <f t="shared" si="28"/>
        <v>33.770000000000003</v>
      </c>
      <c r="V31" s="1430">
        <f t="shared" si="29"/>
        <v>32.4</v>
      </c>
      <c r="W31" s="1243">
        <f t="shared" si="30"/>
        <v>23.37</v>
      </c>
      <c r="X31" s="1339">
        <f t="shared" si="31"/>
        <v>22.4</v>
      </c>
      <c r="Z31" s="2104" t="s">
        <v>921</v>
      </c>
      <c r="AA31" s="2100"/>
      <c r="AB31" s="2105"/>
      <c r="AC31" s="2106"/>
      <c r="AD31" s="2107"/>
      <c r="AE31" s="2106"/>
      <c r="AF31" s="2108"/>
      <c r="AL31" s="1282" t="s">
        <v>47</v>
      </c>
      <c r="AM31" s="1283">
        <f t="shared" si="18"/>
        <v>44.17</v>
      </c>
      <c r="AN31" s="1291">
        <f t="shared" si="19"/>
        <v>42.4</v>
      </c>
      <c r="AO31" s="2104" t="s">
        <v>858</v>
      </c>
      <c r="AU31" s="11"/>
      <c r="AV31" s="11"/>
      <c r="AW31" s="11"/>
    </row>
    <row r="32" spans="1:49" ht="13.5" customHeight="1" thickBot="1">
      <c r="A32" s="112"/>
      <c r="B32" s="1775"/>
      <c r="C32" s="115"/>
      <c r="D32" s="1804" t="s">
        <v>163</v>
      </c>
      <c r="E32" s="1805">
        <v>8.0000000000000002E-3</v>
      </c>
      <c r="F32" s="1727">
        <v>8.0000000000000002E-3</v>
      </c>
      <c r="G32" s="257" t="s">
        <v>934</v>
      </c>
      <c r="H32" s="243">
        <v>33.799999999999997</v>
      </c>
      <c r="I32" s="1774">
        <v>33.799999999999997</v>
      </c>
      <c r="J32" s="198" t="s">
        <v>580</v>
      </c>
      <c r="K32" s="244">
        <v>0.2</v>
      </c>
      <c r="L32" s="2594">
        <v>0.2</v>
      </c>
      <c r="M32" s="100"/>
      <c r="N32" s="1282" t="s">
        <v>67</v>
      </c>
      <c r="O32" s="1243"/>
      <c r="P32" s="1236"/>
      <c r="Q32" s="1243">
        <f>H33</f>
        <v>11.25</v>
      </c>
      <c r="R32" s="1339">
        <f>I33</f>
        <v>11.25</v>
      </c>
      <c r="S32" s="1243"/>
      <c r="T32" s="1444"/>
      <c r="U32" s="1243">
        <f t="shared" si="28"/>
        <v>11.25</v>
      </c>
      <c r="V32" s="1430">
        <f t="shared" si="29"/>
        <v>11.25</v>
      </c>
      <c r="W32" s="1243">
        <f t="shared" si="30"/>
        <v>11.25</v>
      </c>
      <c r="X32" s="1339">
        <f t="shared" si="31"/>
        <v>11.25</v>
      </c>
      <c r="Z32" s="1301"/>
      <c r="AA32" s="2091"/>
      <c r="AB32" s="2093"/>
      <c r="AC32" s="1267"/>
      <c r="AD32" s="1429"/>
      <c r="AE32" s="1267"/>
      <c r="AF32" s="2086"/>
      <c r="AG32" s="1267">
        <f t="shared" ref="AG32:AJ38" si="36">AA32+AC32</f>
        <v>0</v>
      </c>
      <c r="AH32" s="1430">
        <f t="shared" si="36"/>
        <v>0</v>
      </c>
      <c r="AI32" s="1267">
        <f t="shared" si="36"/>
        <v>0</v>
      </c>
      <c r="AJ32" s="1339">
        <f t="shared" si="36"/>
        <v>0</v>
      </c>
      <c r="AL32" s="1282" t="s">
        <v>67</v>
      </c>
      <c r="AM32" s="1283">
        <f t="shared" si="18"/>
        <v>11.25</v>
      </c>
      <c r="AN32" s="1291">
        <f t="shared" si="19"/>
        <v>11.25</v>
      </c>
      <c r="AO32" s="1301" t="s">
        <v>130</v>
      </c>
      <c r="AP32" s="1503">
        <f t="shared" ref="AP32:AQ38" si="37">AA32+AC32+AE32</f>
        <v>0</v>
      </c>
      <c r="AQ32" s="1518">
        <f t="shared" si="37"/>
        <v>0</v>
      </c>
      <c r="AU32" s="147"/>
      <c r="AV32" s="11"/>
      <c r="AW32" s="11"/>
    </row>
    <row r="33" spans="1:56">
      <c r="A33" s="112"/>
      <c r="B33" s="1775"/>
      <c r="C33" s="115"/>
      <c r="D33" s="198" t="s">
        <v>569</v>
      </c>
      <c r="E33" s="243">
        <v>130</v>
      </c>
      <c r="F33" s="245">
        <v>130</v>
      </c>
      <c r="G33" s="198" t="s">
        <v>93</v>
      </c>
      <c r="H33" s="1805">
        <v>11.25</v>
      </c>
      <c r="I33" s="1727">
        <v>11.25</v>
      </c>
      <c r="J33" s="2597" t="s">
        <v>537</v>
      </c>
      <c r="K33" s="2371"/>
      <c r="L33" s="2372"/>
      <c r="M33" s="115"/>
      <c r="N33" s="1282" t="s">
        <v>82</v>
      </c>
      <c r="O33" s="1243">
        <f>E14</f>
        <v>5</v>
      </c>
      <c r="P33" s="1448">
        <f>F14</f>
        <v>5</v>
      </c>
      <c r="Q33" s="1243">
        <f>E27+E28+H29</f>
        <v>10</v>
      </c>
      <c r="R33" s="1430">
        <f>F27+F28+I29</f>
        <v>10</v>
      </c>
      <c r="S33" s="1243"/>
      <c r="T33" s="1449"/>
      <c r="U33" s="1243">
        <f t="shared" si="28"/>
        <v>15</v>
      </c>
      <c r="V33" s="1430">
        <f t="shared" si="29"/>
        <v>15</v>
      </c>
      <c r="W33" s="1243">
        <f t="shared" si="30"/>
        <v>10</v>
      </c>
      <c r="X33" s="1339">
        <f t="shared" si="31"/>
        <v>10</v>
      </c>
      <c r="Z33" s="1301" t="s">
        <v>128</v>
      </c>
      <c r="AA33" s="2091"/>
      <c r="AB33" s="2093"/>
      <c r="AC33" s="1267"/>
      <c r="AD33" s="1429"/>
      <c r="AE33" s="1267"/>
      <c r="AF33" s="2086"/>
      <c r="AG33" s="1267">
        <f t="shared" si="36"/>
        <v>0</v>
      </c>
      <c r="AH33" s="1430">
        <f t="shared" si="36"/>
        <v>0</v>
      </c>
      <c r="AI33" s="1267">
        <f t="shared" si="36"/>
        <v>0</v>
      </c>
      <c r="AJ33" s="1339">
        <f t="shared" si="36"/>
        <v>0</v>
      </c>
      <c r="AL33" s="1282" t="s">
        <v>82</v>
      </c>
      <c r="AM33" s="1283">
        <f t="shared" si="18"/>
        <v>15</v>
      </c>
      <c r="AN33" s="1291">
        <f t="shared" si="19"/>
        <v>15</v>
      </c>
      <c r="AO33" s="1301" t="s">
        <v>128</v>
      </c>
      <c r="AP33" s="1503">
        <f t="shared" si="37"/>
        <v>0</v>
      </c>
      <c r="AQ33" s="1518">
        <f t="shared" si="37"/>
        <v>0</v>
      </c>
      <c r="AU33" s="141"/>
      <c r="AV33" s="11"/>
      <c r="AW33" s="11"/>
    </row>
    <row r="34" spans="1:56" ht="12" customHeight="1" thickBot="1">
      <c r="A34" s="112"/>
      <c r="B34" s="1775"/>
      <c r="C34" s="115"/>
      <c r="D34" s="2598" t="s">
        <v>446</v>
      </c>
      <c r="E34" s="2599"/>
      <c r="F34" s="1727">
        <v>0.8</v>
      </c>
      <c r="G34" s="198" t="s">
        <v>491</v>
      </c>
      <c r="H34" s="243">
        <v>3.38</v>
      </c>
      <c r="I34" s="1774">
        <v>3.38</v>
      </c>
      <c r="J34" s="2600" t="s">
        <v>571</v>
      </c>
      <c r="K34" s="2601"/>
      <c r="L34" s="2602"/>
      <c r="M34" s="100"/>
      <c r="N34" s="1282" t="s">
        <v>89</v>
      </c>
      <c r="O34" s="1243"/>
      <c r="P34" s="1236"/>
      <c r="Q34" s="1627">
        <f>K29+K30</f>
        <v>4.4400000000000004</v>
      </c>
      <c r="R34" s="1453">
        <f>L29+L30</f>
        <v>4.4400000000000004</v>
      </c>
      <c r="S34" s="1243"/>
      <c r="T34" s="1444"/>
      <c r="U34" s="1243">
        <f t="shared" si="28"/>
        <v>4.4400000000000004</v>
      </c>
      <c r="V34" s="1430">
        <f t="shared" si="29"/>
        <v>4.4400000000000004</v>
      </c>
      <c r="W34" s="1243">
        <f t="shared" si="30"/>
        <v>4.4400000000000004</v>
      </c>
      <c r="X34" s="1339">
        <f t="shared" si="31"/>
        <v>4.4400000000000004</v>
      </c>
      <c r="Z34" s="1301" t="s">
        <v>126</v>
      </c>
      <c r="AA34" s="2091"/>
      <c r="AB34" s="2094"/>
      <c r="AC34" s="1738">
        <f>K36</f>
        <v>66</v>
      </c>
      <c r="AD34" s="1699">
        <f>L36</f>
        <v>60</v>
      </c>
      <c r="AE34" s="1267"/>
      <c r="AF34" s="2086"/>
      <c r="AG34" s="1738">
        <f t="shared" si="36"/>
        <v>66</v>
      </c>
      <c r="AH34" s="1430">
        <f t="shared" si="36"/>
        <v>60</v>
      </c>
      <c r="AI34" s="1738">
        <f t="shared" si="36"/>
        <v>66</v>
      </c>
      <c r="AJ34" s="1453">
        <f t="shared" si="36"/>
        <v>60</v>
      </c>
      <c r="AL34" s="1282" t="s">
        <v>89</v>
      </c>
      <c r="AM34" s="1283">
        <f t="shared" si="18"/>
        <v>4.4400000000000004</v>
      </c>
      <c r="AN34" s="1291">
        <f t="shared" si="19"/>
        <v>4.4400000000000004</v>
      </c>
      <c r="AO34" s="1301" t="s">
        <v>126</v>
      </c>
      <c r="AP34" s="2103">
        <f t="shared" si="37"/>
        <v>66</v>
      </c>
      <c r="AQ34" s="1518">
        <f t="shared" si="37"/>
        <v>60</v>
      </c>
      <c r="AU34" s="153"/>
      <c r="AV34" s="11"/>
      <c r="AW34" s="11"/>
    </row>
    <row r="35" spans="1:56" ht="15.75" customHeight="1" thickBot="1">
      <c r="A35" s="112"/>
      <c r="B35" s="1775"/>
      <c r="C35" s="115"/>
      <c r="D35" s="112"/>
      <c r="E35" s="115"/>
      <c r="F35" s="111"/>
      <c r="G35" s="257" t="s">
        <v>580</v>
      </c>
      <c r="H35" s="258">
        <v>0.27</v>
      </c>
      <c r="I35" s="1661">
        <v>0.27</v>
      </c>
      <c r="J35" s="1795" t="s">
        <v>100</v>
      </c>
      <c r="K35" s="172" t="s">
        <v>101</v>
      </c>
      <c r="L35" s="173" t="s">
        <v>102</v>
      </c>
      <c r="M35" s="100"/>
      <c r="N35" s="1282" t="s">
        <v>441</v>
      </c>
      <c r="O35" s="1243"/>
      <c r="P35" s="1448"/>
      <c r="Q35" s="1243">
        <f>R35/1000/0.04</f>
        <v>0.17700000000000002</v>
      </c>
      <c r="R35" s="1430">
        <f>L27</f>
        <v>7.08</v>
      </c>
      <c r="S35" s="1243"/>
      <c r="T35" s="1449"/>
      <c r="U35" s="1243">
        <f t="shared" si="28"/>
        <v>0.17700000000000002</v>
      </c>
      <c r="V35" s="1430">
        <f t="shared" si="29"/>
        <v>7.08</v>
      </c>
      <c r="W35" s="1243">
        <f t="shared" si="30"/>
        <v>0.17700000000000002</v>
      </c>
      <c r="X35" s="1339">
        <f t="shared" si="31"/>
        <v>7.08</v>
      </c>
      <c r="Z35" s="1301" t="s">
        <v>432</v>
      </c>
      <c r="AA35" s="2091"/>
      <c r="AB35" s="2095"/>
      <c r="AC35" s="1267"/>
      <c r="AD35" s="1429"/>
      <c r="AE35" s="1267"/>
      <c r="AF35" s="2086"/>
      <c r="AG35" s="1267">
        <f t="shared" si="36"/>
        <v>0</v>
      </c>
      <c r="AH35" s="1430">
        <f t="shared" si="36"/>
        <v>0</v>
      </c>
      <c r="AI35" s="1267">
        <f t="shared" si="36"/>
        <v>0</v>
      </c>
      <c r="AJ35" s="1339">
        <f t="shared" si="36"/>
        <v>0</v>
      </c>
      <c r="AL35" s="1282" t="s">
        <v>131</v>
      </c>
      <c r="AM35" s="1283">
        <f t="shared" si="18"/>
        <v>0.17700000000000002</v>
      </c>
      <c r="AN35" s="1291">
        <f t="shared" si="19"/>
        <v>7.08</v>
      </c>
      <c r="AO35" s="1301" t="s">
        <v>432</v>
      </c>
      <c r="AP35" s="1503">
        <f t="shared" si="37"/>
        <v>0</v>
      </c>
      <c r="AQ35" s="1518">
        <f t="shared" si="37"/>
        <v>0</v>
      </c>
      <c r="AV35" s="11"/>
      <c r="AW35" s="11"/>
    </row>
    <row r="36" spans="1:56" ht="15.75" thickBot="1">
      <c r="A36" s="1812" t="s">
        <v>399</v>
      </c>
      <c r="B36" s="1813"/>
      <c r="C36" s="2603">
        <f>SUM(C20:C33)</f>
        <v>780</v>
      </c>
      <c r="D36" s="1777"/>
      <c r="E36" s="1780"/>
      <c r="F36" s="1779"/>
      <c r="G36" s="2604"/>
      <c r="H36" s="1648"/>
      <c r="I36" s="1649"/>
      <c r="J36" s="2605" t="s">
        <v>59</v>
      </c>
      <c r="K36" s="2606">
        <v>66</v>
      </c>
      <c r="L36" s="2607">
        <v>60</v>
      </c>
      <c r="M36" s="100"/>
      <c r="N36" s="1282" t="s">
        <v>50</v>
      </c>
      <c r="O36" s="1243">
        <f>E13+H12</f>
        <v>12</v>
      </c>
      <c r="P36" s="1450">
        <f>F13+I12</f>
        <v>12</v>
      </c>
      <c r="Q36" s="1243"/>
      <c r="R36" s="1453"/>
      <c r="S36" s="1243">
        <f>E40</f>
        <v>10</v>
      </c>
      <c r="T36" s="1441">
        <f>F40</f>
        <v>10</v>
      </c>
      <c r="U36" s="1243">
        <f t="shared" si="28"/>
        <v>12</v>
      </c>
      <c r="V36" s="1430">
        <f t="shared" si="29"/>
        <v>12</v>
      </c>
      <c r="W36" s="1243">
        <f t="shared" si="30"/>
        <v>10</v>
      </c>
      <c r="X36" s="1339">
        <f t="shared" si="31"/>
        <v>10</v>
      </c>
      <c r="Z36" s="1300"/>
      <c r="AA36" s="2091"/>
      <c r="AB36" s="2096"/>
      <c r="AC36" s="1267"/>
      <c r="AD36" s="1429"/>
      <c r="AE36" s="1267"/>
      <c r="AF36" s="2086"/>
      <c r="AG36" s="1267">
        <f t="shared" si="36"/>
        <v>0</v>
      </c>
      <c r="AH36" s="1430">
        <f t="shared" si="36"/>
        <v>0</v>
      </c>
      <c r="AI36" s="1267">
        <f t="shared" si="36"/>
        <v>0</v>
      </c>
      <c r="AJ36" s="1339">
        <f t="shared" si="36"/>
        <v>0</v>
      </c>
      <c r="AL36" s="1282" t="s">
        <v>50</v>
      </c>
      <c r="AM36" s="1283">
        <f t="shared" si="18"/>
        <v>22</v>
      </c>
      <c r="AN36" s="1291">
        <f t="shared" si="19"/>
        <v>22</v>
      </c>
      <c r="AO36" s="1300" t="s">
        <v>96</v>
      </c>
      <c r="AP36" s="1503">
        <f t="shared" si="37"/>
        <v>0</v>
      </c>
      <c r="AQ36" s="1518">
        <f t="shared" si="37"/>
        <v>0</v>
      </c>
      <c r="AU36" s="153"/>
      <c r="AV36" s="11"/>
      <c r="AW36" s="11"/>
    </row>
    <row r="37" spans="1:56" ht="11.25" customHeight="1" thickBot="1">
      <c r="A37" s="765"/>
      <c r="B37" s="376" t="s">
        <v>245</v>
      </c>
      <c r="C37" s="876"/>
      <c r="D37" s="2608" t="s">
        <v>250</v>
      </c>
      <c r="E37" s="1735"/>
      <c r="F37" s="1736"/>
      <c r="G37" s="2561" t="s">
        <v>263</v>
      </c>
      <c r="H37" s="121"/>
      <c r="I37" s="242"/>
      <c r="J37" s="2351" t="s">
        <v>693</v>
      </c>
      <c r="K37" s="1760"/>
      <c r="L37" s="2609"/>
      <c r="M37" s="100"/>
      <c r="N37" s="1282" t="s">
        <v>140</v>
      </c>
      <c r="O37" s="1243">
        <f>C14</f>
        <v>25</v>
      </c>
      <c r="P37" s="1236">
        <f>C14</f>
        <v>25</v>
      </c>
      <c r="Q37" s="1243"/>
      <c r="R37" s="1339"/>
      <c r="S37" s="1243"/>
      <c r="T37" s="1444"/>
      <c r="U37" s="1243">
        <f t="shared" si="28"/>
        <v>25</v>
      </c>
      <c r="V37" s="1430">
        <f t="shared" si="29"/>
        <v>25</v>
      </c>
      <c r="W37" s="1243">
        <f t="shared" si="30"/>
        <v>0</v>
      </c>
      <c r="X37" s="1339">
        <f t="shared" si="31"/>
        <v>0</v>
      </c>
      <c r="Z37" s="2090" t="s">
        <v>860</v>
      </c>
      <c r="AA37" s="2092">
        <f t="shared" ref="AA37:AF37" si="38">SUM(AA32:AA36)</f>
        <v>0</v>
      </c>
      <c r="AB37" s="2088">
        <f t="shared" si="38"/>
        <v>0</v>
      </c>
      <c r="AC37" s="2092">
        <f t="shared" si="38"/>
        <v>66</v>
      </c>
      <c r="AD37" s="2088">
        <f t="shared" si="38"/>
        <v>60</v>
      </c>
      <c r="AE37" s="2092">
        <f t="shared" si="38"/>
        <v>0</v>
      </c>
      <c r="AF37" s="2088">
        <f t="shared" si="38"/>
        <v>0</v>
      </c>
      <c r="AG37" s="1737">
        <f t="shared" si="36"/>
        <v>66</v>
      </c>
      <c r="AH37" s="1430">
        <f t="shared" si="36"/>
        <v>60</v>
      </c>
      <c r="AI37" s="1737">
        <f t="shared" si="36"/>
        <v>66</v>
      </c>
      <c r="AJ37" s="1453">
        <f t="shared" si="36"/>
        <v>60</v>
      </c>
      <c r="AL37" s="1282" t="s">
        <v>140</v>
      </c>
      <c r="AM37" s="1283">
        <f t="shared" si="18"/>
        <v>25</v>
      </c>
      <c r="AN37" s="1291">
        <f t="shared" si="19"/>
        <v>25</v>
      </c>
      <c r="AO37" s="2090" t="s">
        <v>860</v>
      </c>
      <c r="AP37" s="1503">
        <f t="shared" si="37"/>
        <v>66</v>
      </c>
      <c r="AQ37" s="1518">
        <f t="shared" si="37"/>
        <v>60</v>
      </c>
      <c r="AU37" s="153"/>
      <c r="AV37" s="11"/>
      <c r="AW37" s="11"/>
    </row>
    <row r="38" spans="1:56" ht="13.5" customHeight="1" thickBot="1">
      <c r="A38" s="2610" t="s">
        <v>591</v>
      </c>
      <c r="B38" s="284" t="s">
        <v>107</v>
      </c>
      <c r="C38" s="1796">
        <v>200</v>
      </c>
      <c r="D38" s="1712" t="s">
        <v>100</v>
      </c>
      <c r="E38" s="172" t="s">
        <v>101</v>
      </c>
      <c r="F38" s="173" t="s">
        <v>102</v>
      </c>
      <c r="G38" s="2579" t="s">
        <v>100</v>
      </c>
      <c r="H38" s="172" t="s">
        <v>101</v>
      </c>
      <c r="I38" s="2580" t="s">
        <v>102</v>
      </c>
      <c r="J38" s="1795" t="s">
        <v>100</v>
      </c>
      <c r="K38" s="172" t="s">
        <v>101</v>
      </c>
      <c r="L38" s="173" t="s">
        <v>102</v>
      </c>
      <c r="M38" s="100"/>
      <c r="N38" s="1282" t="s">
        <v>442</v>
      </c>
      <c r="O38" s="1243">
        <f>H10</f>
        <v>1.5</v>
      </c>
      <c r="P38" s="1236">
        <f>I10</f>
        <v>1.5</v>
      </c>
      <c r="Q38" s="1243"/>
      <c r="R38" s="1339"/>
      <c r="S38" s="1243"/>
      <c r="T38" s="1444"/>
      <c r="U38" s="1243">
        <f t="shared" si="28"/>
        <v>1.5</v>
      </c>
      <c r="V38" s="1430">
        <f t="shared" si="29"/>
        <v>1.5</v>
      </c>
      <c r="W38" s="1243">
        <f t="shared" si="30"/>
        <v>0</v>
      </c>
      <c r="X38" s="1339">
        <f t="shared" si="31"/>
        <v>0</v>
      </c>
      <c r="Z38" s="1496" t="s">
        <v>861</v>
      </c>
      <c r="AA38" s="2101">
        <f>AA30+AA37</f>
        <v>0</v>
      </c>
      <c r="AB38" s="2101">
        <f t="shared" ref="AB38:AF38" si="39">AB30+AB37</f>
        <v>0</v>
      </c>
      <c r="AC38" s="2101">
        <f t="shared" si="39"/>
        <v>251.637</v>
      </c>
      <c r="AD38" s="2101">
        <f t="shared" si="39"/>
        <v>202.27699999999999</v>
      </c>
      <c r="AE38" s="2101">
        <f t="shared" si="39"/>
        <v>0</v>
      </c>
      <c r="AF38" s="2101">
        <f t="shared" si="39"/>
        <v>0</v>
      </c>
      <c r="AG38" s="1497">
        <f t="shared" si="36"/>
        <v>251.637</v>
      </c>
      <c r="AH38" s="1498">
        <f t="shared" si="36"/>
        <v>202.27699999999999</v>
      </c>
      <c r="AI38" s="1497">
        <f t="shared" si="36"/>
        <v>251.637</v>
      </c>
      <c r="AJ38" s="1499">
        <f t="shared" si="36"/>
        <v>202.27699999999999</v>
      </c>
      <c r="AL38" s="1282" t="s">
        <v>52</v>
      </c>
      <c r="AM38" s="1283">
        <f t="shared" si="18"/>
        <v>1.5</v>
      </c>
      <c r="AN38" s="1291">
        <f t="shared" si="19"/>
        <v>1.5</v>
      </c>
      <c r="AO38" s="1303" t="s">
        <v>135</v>
      </c>
      <c r="AP38" s="1302">
        <f t="shared" si="37"/>
        <v>251.637</v>
      </c>
      <c r="AQ38" s="1519">
        <f t="shared" si="37"/>
        <v>202.27699999999999</v>
      </c>
      <c r="AU38" s="153"/>
      <c r="AV38" s="11"/>
      <c r="AW38" s="11"/>
    </row>
    <row r="39" spans="1:56" ht="12.75" customHeight="1">
      <c r="A39" s="683"/>
      <c r="B39" s="181" t="s">
        <v>251</v>
      </c>
      <c r="C39" s="2108"/>
      <c r="D39" s="2611" t="s">
        <v>107</v>
      </c>
      <c r="E39" s="2583">
        <v>3</v>
      </c>
      <c r="F39" s="1798">
        <v>3</v>
      </c>
      <c r="G39" s="2612" t="s">
        <v>148</v>
      </c>
      <c r="H39" s="139">
        <v>10.4</v>
      </c>
      <c r="I39" s="1798">
        <v>10</v>
      </c>
      <c r="J39" s="2613" t="s">
        <v>694</v>
      </c>
      <c r="K39" s="2614">
        <v>200.2</v>
      </c>
      <c r="L39" s="2615">
        <v>140</v>
      </c>
      <c r="M39" s="100"/>
      <c r="N39" s="1282" t="s">
        <v>138</v>
      </c>
      <c r="O39" s="1243"/>
      <c r="P39" s="1236"/>
      <c r="Q39" s="1243"/>
      <c r="R39" s="1339"/>
      <c r="S39" s="1243"/>
      <c r="T39" s="1444"/>
      <c r="U39" s="1243">
        <f t="shared" si="28"/>
        <v>0</v>
      </c>
      <c r="V39" s="1430">
        <f t="shared" si="29"/>
        <v>0</v>
      </c>
      <c r="W39" s="1243">
        <f t="shared" si="30"/>
        <v>0</v>
      </c>
      <c r="X39" s="1339">
        <f t="shared" si="31"/>
        <v>0</v>
      </c>
      <c r="Z39" s="2097" t="s">
        <v>413</v>
      </c>
      <c r="AA39" s="2098"/>
      <c r="AB39" s="2099"/>
      <c r="AC39" s="1264"/>
      <c r="AD39" s="2125"/>
      <c r="AE39" s="2100"/>
      <c r="AF39" s="2131"/>
      <c r="AG39" s="1351">
        <f>AA39+AC39</f>
        <v>0</v>
      </c>
      <c r="AH39" s="1345">
        <f>AB39+AD39</f>
        <v>0</v>
      </c>
      <c r="AI39" s="1267">
        <f t="shared" ref="AI39" si="40">AC39+AE39</f>
        <v>0</v>
      </c>
      <c r="AJ39" s="1346">
        <f>AD39+AF39</f>
        <v>0</v>
      </c>
      <c r="AL39" s="1282" t="s">
        <v>138</v>
      </c>
      <c r="AM39" s="1283">
        <f t="shared" si="18"/>
        <v>0</v>
      </c>
      <c r="AN39" s="1291">
        <f t="shared" si="19"/>
        <v>0</v>
      </c>
      <c r="AO39" s="1305" t="s">
        <v>413</v>
      </c>
      <c r="AP39" s="1283"/>
      <c r="AQ39" s="78"/>
      <c r="AU39" s="115"/>
      <c r="AV39" s="11"/>
      <c r="AW39" s="11"/>
    </row>
    <row r="40" spans="1:56">
      <c r="A40" s="2616" t="s">
        <v>701</v>
      </c>
      <c r="B40" s="261" t="s">
        <v>263</v>
      </c>
      <c r="C40" s="2617" t="s">
        <v>476</v>
      </c>
      <c r="D40" s="198" t="s">
        <v>50</v>
      </c>
      <c r="E40" s="243">
        <v>10</v>
      </c>
      <c r="F40" s="1774">
        <v>10</v>
      </c>
      <c r="G40" s="1868" t="s">
        <v>10</v>
      </c>
      <c r="H40" s="2618">
        <v>30</v>
      </c>
      <c r="I40" s="1774">
        <v>30</v>
      </c>
      <c r="J40" s="2619"/>
      <c r="K40" s="2620"/>
      <c r="L40" s="2621"/>
      <c r="M40" s="100"/>
      <c r="N40" s="1282" t="s">
        <v>137</v>
      </c>
      <c r="O40" s="1243"/>
      <c r="P40" s="1236"/>
      <c r="Q40" s="1243"/>
      <c r="R40" s="1339"/>
      <c r="S40" s="1243">
        <f>E39</f>
        <v>3</v>
      </c>
      <c r="T40" s="1444">
        <f>F39</f>
        <v>3</v>
      </c>
      <c r="U40" s="1243">
        <f t="shared" si="28"/>
        <v>0</v>
      </c>
      <c r="V40" s="1430">
        <f t="shared" si="29"/>
        <v>0</v>
      </c>
      <c r="W40" s="1243">
        <f t="shared" si="30"/>
        <v>3</v>
      </c>
      <c r="X40" s="1339">
        <f t="shared" si="31"/>
        <v>3</v>
      </c>
      <c r="Z40" s="1704" t="s">
        <v>543</v>
      </c>
      <c r="AA40" s="1334"/>
      <c r="AB40" s="2122"/>
      <c r="AC40" s="1043"/>
      <c r="AD40" s="2126"/>
      <c r="AE40" s="1043"/>
      <c r="AF40" s="2132"/>
      <c r="AG40" s="1351">
        <f>AA40+AC40</f>
        <v>0</v>
      </c>
      <c r="AH40" s="1345">
        <f t="shared" ref="AH40" si="41">AB40+AD40</f>
        <v>0</v>
      </c>
      <c r="AI40" s="1267">
        <f t="shared" ref="AI40" si="42">AC40+AE40</f>
        <v>0</v>
      </c>
      <c r="AJ40" s="1346">
        <f t="shared" ref="AJ40" si="43">AD40+AF40</f>
        <v>0</v>
      </c>
      <c r="AL40" s="1282" t="s">
        <v>137</v>
      </c>
      <c r="AM40" s="1283">
        <f t="shared" si="18"/>
        <v>3</v>
      </c>
      <c r="AN40" s="1291">
        <f t="shared" si="19"/>
        <v>3</v>
      </c>
      <c r="AO40" s="1306" t="s">
        <v>414</v>
      </c>
      <c r="AP40" s="1307">
        <f t="shared" ref="AP40:AP55" si="44">AA41+AC41+AE41</f>
        <v>0</v>
      </c>
      <c r="AQ40" s="1308">
        <f t="shared" ref="AQ40:AQ55" si="45">AB41+AD41+AF41</f>
        <v>0</v>
      </c>
      <c r="AU40" s="147"/>
      <c r="AV40" s="11"/>
      <c r="AW40" s="11"/>
    </row>
    <row r="41" spans="1:56" ht="15.75" customHeight="1">
      <c r="A41" s="2622" t="s">
        <v>484</v>
      </c>
      <c r="B41" s="261" t="s">
        <v>322</v>
      </c>
      <c r="C41" s="248">
        <v>140</v>
      </c>
      <c r="D41" s="257" t="s">
        <v>60</v>
      </c>
      <c r="E41" s="2623">
        <v>200</v>
      </c>
      <c r="F41" s="2624">
        <v>200</v>
      </c>
      <c r="G41" s="115"/>
      <c r="H41" s="115"/>
      <c r="I41" s="2625"/>
      <c r="J41" s="222"/>
      <c r="K41" s="115"/>
      <c r="L41" s="111"/>
      <c r="M41" s="100"/>
      <c r="N41" s="1282" t="s">
        <v>77</v>
      </c>
      <c r="O41" s="1243"/>
      <c r="P41" s="1236"/>
      <c r="Q41" s="1243"/>
      <c r="R41" s="1339"/>
      <c r="S41" s="1243"/>
      <c r="T41" s="1444"/>
      <c r="U41" s="1243">
        <f t="shared" si="28"/>
        <v>0</v>
      </c>
      <c r="V41" s="1430">
        <f t="shared" si="29"/>
        <v>0</v>
      </c>
      <c r="W41" s="1243">
        <f t="shared" si="30"/>
        <v>0</v>
      </c>
      <c r="X41" s="1339">
        <f t="shared" si="31"/>
        <v>0</v>
      </c>
      <c r="Z41" s="1340" t="s">
        <v>414</v>
      </c>
      <c r="AA41" s="1341"/>
      <c r="AB41" s="1342"/>
      <c r="AC41" s="1113"/>
      <c r="AD41" s="2127"/>
      <c r="AE41" s="1523"/>
      <c r="AF41" s="1344"/>
      <c r="AG41" s="1351">
        <f>AA41+AC41</f>
        <v>0</v>
      </c>
      <c r="AH41" s="1345">
        <f t="shared" ref="AG41:AJ43" si="46">AB41+AD41</f>
        <v>0</v>
      </c>
      <c r="AI41" s="1267">
        <f t="shared" si="46"/>
        <v>0</v>
      </c>
      <c r="AJ41" s="1346">
        <f t="shared" si="46"/>
        <v>0</v>
      </c>
      <c r="AL41" s="1282" t="s">
        <v>77</v>
      </c>
      <c r="AM41" s="1283">
        <f t="shared" si="18"/>
        <v>0</v>
      </c>
      <c r="AN41" s="1291">
        <f t="shared" si="19"/>
        <v>0</v>
      </c>
      <c r="AO41" s="1309" t="s">
        <v>415</v>
      </c>
      <c r="AP41" s="1283">
        <f t="shared" si="44"/>
        <v>200.2</v>
      </c>
      <c r="AQ41" s="1308">
        <f t="shared" si="45"/>
        <v>140</v>
      </c>
      <c r="AU41" s="154"/>
      <c r="AV41" s="11"/>
      <c r="AW41" s="11"/>
    </row>
    <row r="42" spans="1:56" ht="13.5" customHeight="1" thickBot="1">
      <c r="A42" s="1812" t="s">
        <v>400</v>
      </c>
      <c r="B42" s="1813"/>
      <c r="C42" s="1814">
        <f>C38+C41+10+30</f>
        <v>380</v>
      </c>
      <c r="D42" s="1817" t="s">
        <v>81</v>
      </c>
      <c r="E42" s="1782">
        <v>10</v>
      </c>
      <c r="F42" s="2626">
        <v>10</v>
      </c>
      <c r="G42" s="1780"/>
      <c r="H42" s="1780"/>
      <c r="I42" s="2627"/>
      <c r="J42" s="1780"/>
      <c r="K42" s="1780"/>
      <c r="L42" s="1779"/>
      <c r="M42" s="100"/>
      <c r="N42" s="476" t="s">
        <v>443</v>
      </c>
      <c r="O42" s="1243">
        <f>E15</f>
        <v>0.3</v>
      </c>
      <c r="P42" s="1236">
        <f>F15</f>
        <v>0.3</v>
      </c>
      <c r="Q42" s="1243">
        <f>E31+H30+H35+K32</f>
        <v>1.05</v>
      </c>
      <c r="R42" s="1430">
        <f>F31+I30+I35+L32</f>
        <v>1.05</v>
      </c>
      <c r="S42" s="1243"/>
      <c r="T42" s="1444"/>
      <c r="U42" s="1243">
        <f t="shared" si="28"/>
        <v>1.35</v>
      </c>
      <c r="V42" s="1430">
        <f t="shared" si="29"/>
        <v>1.35</v>
      </c>
      <c r="W42" s="1243">
        <f t="shared" si="30"/>
        <v>1.05</v>
      </c>
      <c r="X42" s="1339">
        <f t="shared" si="31"/>
        <v>1.05</v>
      </c>
      <c r="Z42" s="1347" t="s">
        <v>415</v>
      </c>
      <c r="AA42" s="1348"/>
      <c r="AB42" s="1349"/>
      <c r="AC42" s="1113"/>
      <c r="AD42" s="2128"/>
      <c r="AE42" s="1524">
        <f>K39</f>
        <v>200.2</v>
      </c>
      <c r="AF42" s="1352">
        <f>L39</f>
        <v>140</v>
      </c>
      <c r="AG42" s="1267">
        <f t="shared" si="46"/>
        <v>0</v>
      </c>
      <c r="AH42" s="1345">
        <f t="shared" si="46"/>
        <v>0</v>
      </c>
      <c r="AI42" s="1267">
        <f t="shared" si="46"/>
        <v>200.2</v>
      </c>
      <c r="AJ42" s="1346">
        <f t="shared" si="46"/>
        <v>140</v>
      </c>
      <c r="AL42" s="1282" t="s">
        <v>54</v>
      </c>
      <c r="AM42" s="1283">
        <f t="shared" si="18"/>
        <v>1.35</v>
      </c>
      <c r="AN42" s="1291">
        <f t="shared" si="19"/>
        <v>1.35</v>
      </c>
      <c r="AO42" s="1310" t="s">
        <v>416</v>
      </c>
      <c r="AP42" s="1283">
        <f t="shared" si="44"/>
        <v>157.5</v>
      </c>
      <c r="AQ42" s="1308">
        <f t="shared" si="45"/>
        <v>105</v>
      </c>
      <c r="AU42" s="154"/>
      <c r="AV42" s="11"/>
      <c r="AW42" s="11"/>
    </row>
    <row r="43" spans="1:56" ht="14.25" customHeight="1" thickBot="1">
      <c r="A43" s="100"/>
      <c r="B43" s="2628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282" t="s">
        <v>444</v>
      </c>
      <c r="O43" s="1243"/>
      <c r="P43" s="1236"/>
      <c r="Q43" s="1243"/>
      <c r="R43" s="1339"/>
      <c r="S43" s="1243"/>
      <c r="T43" s="1444"/>
      <c r="U43" s="1243">
        <f t="shared" si="28"/>
        <v>0</v>
      </c>
      <c r="V43" s="1430">
        <f t="shared" si="29"/>
        <v>0</v>
      </c>
      <c r="W43" s="1243">
        <f t="shared" si="30"/>
        <v>0</v>
      </c>
      <c r="X43" s="1339">
        <f t="shared" si="31"/>
        <v>0</v>
      </c>
      <c r="Z43" s="1353" t="s">
        <v>416</v>
      </c>
      <c r="AA43" s="1667">
        <f>K15</f>
        <v>157.5</v>
      </c>
      <c r="AB43" s="2124">
        <f>L15</f>
        <v>105</v>
      </c>
      <c r="AC43" s="1113"/>
      <c r="AD43" s="2128"/>
      <c r="AE43" s="1523"/>
      <c r="AF43" s="1352"/>
      <c r="AG43" s="1267">
        <f t="shared" si="46"/>
        <v>157.5</v>
      </c>
      <c r="AH43" s="1345">
        <f t="shared" si="46"/>
        <v>105</v>
      </c>
      <c r="AI43" s="1267">
        <f t="shared" si="46"/>
        <v>0</v>
      </c>
      <c r="AJ43" s="1346">
        <f t="shared" si="46"/>
        <v>0</v>
      </c>
      <c r="AL43" s="1282" t="s">
        <v>116</v>
      </c>
      <c r="AM43" s="1283">
        <f t="shared" si="18"/>
        <v>0</v>
      </c>
      <c r="AN43" s="1291">
        <f t="shared" si="19"/>
        <v>0</v>
      </c>
      <c r="AO43" s="1311" t="s">
        <v>417</v>
      </c>
      <c r="AP43" s="1292">
        <f t="shared" si="44"/>
        <v>0</v>
      </c>
      <c r="AQ43" s="1312">
        <f t="shared" si="45"/>
        <v>0</v>
      </c>
      <c r="AU43" s="154"/>
      <c r="AV43" s="11"/>
      <c r="AW43" s="11"/>
      <c r="AZ43" s="11"/>
      <c r="BA43" s="11"/>
      <c r="BB43" s="11"/>
      <c r="BC43" s="11"/>
      <c r="BD43" s="11"/>
    </row>
    <row r="44" spans="1:56" ht="15" customHeight="1" thickBot="1">
      <c r="A44" s="100"/>
      <c r="B44" s="2628"/>
      <c r="C44" s="100"/>
      <c r="D44" s="110"/>
      <c r="E44" s="109"/>
      <c r="F44" s="154"/>
      <c r="G44" s="136"/>
      <c r="H44" s="211"/>
      <c r="I44" s="211"/>
      <c r="J44" s="223"/>
      <c r="K44" s="109"/>
      <c r="L44" s="141"/>
      <c r="M44" s="100"/>
      <c r="N44" s="1252" t="s">
        <v>167</v>
      </c>
      <c r="O44" s="1247">
        <f t="shared" ref="O44:T44" si="47">O45+O46+O47+O48</f>
        <v>0</v>
      </c>
      <c r="P44" s="1454">
        <f t="shared" si="47"/>
        <v>0</v>
      </c>
      <c r="Q44" s="1247">
        <f t="shared" si="47"/>
        <v>0.81220000000000003</v>
      </c>
      <c r="R44" s="1455">
        <f t="shared" si="47"/>
        <v>0.81220000000000003</v>
      </c>
      <c r="S44" s="1257">
        <f t="shared" si="47"/>
        <v>0</v>
      </c>
      <c r="T44" s="1456">
        <f t="shared" si="47"/>
        <v>0</v>
      </c>
      <c r="U44" s="1243">
        <f t="shared" si="28"/>
        <v>0.81220000000000003</v>
      </c>
      <c r="V44" s="1430">
        <f t="shared" si="29"/>
        <v>0.81220000000000003</v>
      </c>
      <c r="W44" s="1243">
        <f t="shared" si="30"/>
        <v>0.81220000000000003</v>
      </c>
      <c r="X44" s="1339">
        <f t="shared" si="31"/>
        <v>0.81220000000000003</v>
      </c>
      <c r="Z44" s="1354" t="s">
        <v>417</v>
      </c>
      <c r="AA44" s="1355"/>
      <c r="AB44" s="1356"/>
      <c r="AC44" s="1522"/>
      <c r="AD44" s="2129"/>
      <c r="AE44" s="1525"/>
      <c r="AF44" s="1358"/>
      <c r="AG44" s="1268">
        <f>AA44+AC44</f>
        <v>0</v>
      </c>
      <c r="AH44" s="1359"/>
      <c r="AI44" s="1268">
        <f t="shared" ref="AI44:AI56" si="48">AC44+AE44</f>
        <v>0</v>
      </c>
      <c r="AJ44" s="1360"/>
      <c r="AL44" s="1252" t="s">
        <v>167</v>
      </c>
      <c r="AM44" s="1283">
        <f t="shared" si="18"/>
        <v>0.81220000000000003</v>
      </c>
      <c r="AN44" s="1291">
        <f t="shared" si="19"/>
        <v>0.81220000000000003</v>
      </c>
      <c r="AO44" s="1313" t="s">
        <v>418</v>
      </c>
      <c r="AP44" s="1314">
        <f t="shared" si="44"/>
        <v>357.7</v>
      </c>
      <c r="AQ44" s="1315">
        <f t="shared" si="45"/>
        <v>245</v>
      </c>
      <c r="AU44" s="154"/>
      <c r="AV44" s="11"/>
      <c r="AW44" s="11"/>
      <c r="AZ44" s="11"/>
      <c r="BA44" s="11"/>
      <c r="BB44" s="11"/>
      <c r="BC44" s="11"/>
      <c r="BD44" s="11"/>
    </row>
    <row r="45" spans="1:56" ht="14.25" customHeight="1" thickBot="1">
      <c r="A45" s="100"/>
      <c r="B45" s="2629"/>
      <c r="C45" s="100"/>
      <c r="D45" s="110"/>
      <c r="E45" s="109"/>
      <c r="F45" s="148"/>
      <c r="G45" s="226"/>
      <c r="H45" s="206"/>
      <c r="I45" s="207"/>
      <c r="J45" s="141"/>
      <c r="K45" s="109"/>
      <c r="L45" s="141"/>
      <c r="M45" s="100"/>
      <c r="N45" s="1253" t="s">
        <v>163</v>
      </c>
      <c r="O45" s="1248"/>
      <c r="P45" s="1457"/>
      <c r="Q45" s="1248">
        <f>E32+H31</f>
        <v>1.2199999999999999E-2</v>
      </c>
      <c r="R45" s="1458">
        <f>F32+I31</f>
        <v>1.2199999999999999E-2</v>
      </c>
      <c r="S45" s="1258"/>
      <c r="T45" s="1457"/>
      <c r="U45" s="1262">
        <f>O45+Q45</f>
        <v>1.2199999999999999E-2</v>
      </c>
      <c r="V45" s="1458">
        <f t="shared" si="29"/>
        <v>1.2199999999999999E-2</v>
      </c>
      <c r="W45" s="1244">
        <f t="shared" si="30"/>
        <v>1.2199999999999999E-2</v>
      </c>
      <c r="X45" s="1458">
        <f t="shared" si="31"/>
        <v>1.2199999999999999E-2</v>
      </c>
      <c r="Z45" s="1361" t="s">
        <v>418</v>
      </c>
      <c r="AA45" s="1705">
        <f t="shared" ref="AA45:AF45" si="49">SUM(AA39:AA44)</f>
        <v>157.5</v>
      </c>
      <c r="AB45" s="1363">
        <f t="shared" si="49"/>
        <v>105</v>
      </c>
      <c r="AC45" s="1364">
        <f t="shared" si="49"/>
        <v>0</v>
      </c>
      <c r="AD45" s="2130">
        <f t="shared" si="49"/>
        <v>0</v>
      </c>
      <c r="AE45" s="1366">
        <f t="shared" si="49"/>
        <v>200.2</v>
      </c>
      <c r="AF45" s="1367">
        <f t="shared" si="49"/>
        <v>140</v>
      </c>
      <c r="AG45" s="1366">
        <f>AA45+AC45</f>
        <v>157.5</v>
      </c>
      <c r="AH45" s="1368">
        <f>AB45+AD45</f>
        <v>105</v>
      </c>
      <c r="AI45" s="1366">
        <f t="shared" si="48"/>
        <v>200.2</v>
      </c>
      <c r="AJ45" s="1369">
        <f>AD45+AF45</f>
        <v>140</v>
      </c>
      <c r="AL45" s="1253" t="s">
        <v>163</v>
      </c>
      <c r="AM45" s="1283">
        <f t="shared" si="18"/>
        <v>1.2199999999999999E-2</v>
      </c>
      <c r="AN45" s="1291">
        <f t="shared" si="19"/>
        <v>1.2199999999999999E-2</v>
      </c>
      <c r="AO45" s="1493" t="s">
        <v>427</v>
      </c>
      <c r="AP45" s="1304">
        <f t="shared" si="44"/>
        <v>0</v>
      </c>
      <c r="AQ45" s="1317">
        <f t="shared" si="45"/>
        <v>0</v>
      </c>
      <c r="AS45" s="11"/>
      <c r="AT45" s="11"/>
      <c r="AU45" s="11"/>
      <c r="AV45" s="11"/>
      <c r="AW45" s="11"/>
      <c r="AZ45" s="11"/>
      <c r="BA45" s="11"/>
      <c r="BB45" s="11"/>
      <c r="BC45" s="11"/>
      <c r="BD45" s="11"/>
    </row>
    <row r="46" spans="1:56" ht="13.5" customHeight="1">
      <c r="A46" s="100"/>
      <c r="B46" s="2629"/>
      <c r="C46" s="100"/>
      <c r="D46" s="110"/>
      <c r="E46" s="109"/>
      <c r="F46" s="148"/>
      <c r="G46" s="110"/>
      <c r="H46" s="122"/>
      <c r="I46" s="151"/>
      <c r="J46" s="2374"/>
      <c r="K46" s="109"/>
      <c r="L46" s="148"/>
      <c r="M46" s="100"/>
      <c r="N46" s="1254" t="s">
        <v>407</v>
      </c>
      <c r="O46" s="1249"/>
      <c r="P46" s="1459"/>
      <c r="Q46" s="1249">
        <f>F34</f>
        <v>0.8</v>
      </c>
      <c r="R46" s="1460">
        <f>F34</f>
        <v>0.8</v>
      </c>
      <c r="S46" s="1259"/>
      <c r="T46" s="1459"/>
      <c r="U46" s="1262">
        <f>O46+Q46</f>
        <v>0.8</v>
      </c>
      <c r="V46" s="1458">
        <f t="shared" si="29"/>
        <v>0.8</v>
      </c>
      <c r="W46" s="1244">
        <f t="shared" si="30"/>
        <v>0.8</v>
      </c>
      <c r="X46" s="1458">
        <f t="shared" si="31"/>
        <v>0.8</v>
      </c>
      <c r="Z46" s="1493" t="s">
        <v>427</v>
      </c>
      <c r="AA46" s="1384"/>
      <c r="AB46" s="1482"/>
      <c r="AC46" s="1386"/>
      <c r="AD46" s="1485"/>
      <c r="AE46" s="1384"/>
      <c r="AF46" s="1482"/>
      <c r="AG46" s="1266"/>
      <c r="AH46" s="1488"/>
      <c r="AI46" s="1266">
        <f t="shared" si="48"/>
        <v>0</v>
      </c>
      <c r="AJ46" s="1491"/>
      <c r="AL46" s="1254" t="s">
        <v>407</v>
      </c>
      <c r="AM46" s="1283">
        <f t="shared" si="18"/>
        <v>0.8</v>
      </c>
      <c r="AN46" s="1291">
        <f t="shared" si="19"/>
        <v>0.8</v>
      </c>
      <c r="AO46" s="1478" t="s">
        <v>428</v>
      </c>
      <c r="AP46" s="1283">
        <f t="shared" si="44"/>
        <v>0</v>
      </c>
      <c r="AQ46" s="1308">
        <f t="shared" si="45"/>
        <v>0</v>
      </c>
      <c r="AS46" s="11"/>
      <c r="AT46" s="11"/>
      <c r="AU46" s="147"/>
      <c r="AV46" s="11"/>
      <c r="AW46" s="11"/>
      <c r="AZ46" s="11"/>
      <c r="BA46" s="11"/>
      <c r="BB46" s="11"/>
      <c r="BC46" s="11"/>
      <c r="BD46" s="11"/>
    </row>
    <row r="47" spans="1:56" ht="14.25" customHeight="1" thickBot="1">
      <c r="A47" s="100"/>
      <c r="B47" s="2628"/>
      <c r="C47" s="100"/>
      <c r="D47" s="113"/>
      <c r="E47" s="424"/>
      <c r="F47" s="141"/>
      <c r="G47" s="226"/>
      <c r="H47" s="109"/>
      <c r="I47" s="141"/>
      <c r="J47" s="110"/>
      <c r="K47" s="109"/>
      <c r="L47" s="148"/>
      <c r="M47" s="100"/>
      <c r="N47" s="1255" t="s">
        <v>136</v>
      </c>
      <c r="O47" s="1250"/>
      <c r="P47" s="1461"/>
      <c r="Q47" s="1250"/>
      <c r="R47" s="1462"/>
      <c r="S47" s="1260"/>
      <c r="T47" s="1461"/>
      <c r="U47" s="1262">
        <f>O47+Q47</f>
        <v>0</v>
      </c>
      <c r="V47" s="1458">
        <f t="shared" si="29"/>
        <v>0</v>
      </c>
      <c r="W47" s="1244">
        <f t="shared" si="30"/>
        <v>0</v>
      </c>
      <c r="X47" s="1458">
        <f t="shared" si="31"/>
        <v>0</v>
      </c>
      <c r="Z47" s="1478" t="s">
        <v>428</v>
      </c>
      <c r="AA47" s="1390"/>
      <c r="AB47" s="1483"/>
      <c r="AC47" s="1392"/>
      <c r="AD47" s="1486"/>
      <c r="AE47" s="1390"/>
      <c r="AF47" s="1483"/>
      <c r="AG47" s="1267">
        <f t="shared" ref="AG47:AH49" si="50">AA47+AC47</f>
        <v>0</v>
      </c>
      <c r="AH47" s="1489">
        <f t="shared" si="50"/>
        <v>0</v>
      </c>
      <c r="AI47" s="1267">
        <f t="shared" si="48"/>
        <v>0</v>
      </c>
      <c r="AJ47" s="1442">
        <f t="shared" ref="AJ47:AJ52" si="51">AD47+AF47</f>
        <v>0</v>
      </c>
      <c r="AL47" s="1255" t="s">
        <v>136</v>
      </c>
      <c r="AM47" s="1292">
        <f t="shared" si="18"/>
        <v>0</v>
      </c>
      <c r="AN47" s="1293">
        <f t="shared" si="19"/>
        <v>0</v>
      </c>
      <c r="AO47" s="1479" t="s">
        <v>429</v>
      </c>
      <c r="AP47" s="1292">
        <f t="shared" si="44"/>
        <v>0</v>
      </c>
      <c r="AQ47" s="1312">
        <f t="shared" si="45"/>
        <v>0</v>
      </c>
      <c r="AS47" s="11"/>
      <c r="AT47" s="11"/>
      <c r="AU47" s="865"/>
      <c r="AV47" s="11"/>
      <c r="AW47" s="11"/>
      <c r="AZ47" s="11"/>
      <c r="BA47" s="11"/>
      <c r="BB47" s="11"/>
      <c r="BC47" s="11"/>
      <c r="BD47" s="11"/>
    </row>
    <row r="48" spans="1:56" ht="14.25" customHeight="1" thickBot="1">
      <c r="A48" s="100"/>
      <c r="B48" s="2628"/>
      <c r="C48" s="100"/>
      <c r="D48" s="113"/>
      <c r="E48" s="109"/>
      <c r="F48" s="154"/>
      <c r="G48" s="2374"/>
      <c r="H48" s="109"/>
      <c r="I48" s="141"/>
      <c r="J48" s="110"/>
      <c r="K48" s="109"/>
      <c r="L48" s="148"/>
      <c r="M48" s="100"/>
      <c r="N48" s="1255" t="s">
        <v>460</v>
      </c>
      <c r="O48" s="1250"/>
      <c r="P48" s="1461"/>
      <c r="Q48" s="1250"/>
      <c r="R48" s="1462"/>
      <c r="S48" s="1260"/>
      <c r="T48" s="1461"/>
      <c r="U48" s="1262">
        <f>O48+Q48</f>
        <v>0</v>
      </c>
      <c r="V48" s="1458">
        <f t="shared" si="29"/>
        <v>0</v>
      </c>
      <c r="W48" s="1244">
        <f>Q48+S48</f>
        <v>0</v>
      </c>
      <c r="X48" s="1458">
        <f t="shared" si="31"/>
        <v>0</v>
      </c>
      <c r="Z48" s="1479" t="s">
        <v>498</v>
      </c>
      <c r="AA48" s="1396"/>
      <c r="AB48" s="1484"/>
      <c r="AC48" s="1398"/>
      <c r="AD48" s="1487"/>
      <c r="AE48" s="1396"/>
      <c r="AF48" s="1484"/>
      <c r="AG48" s="1268">
        <f t="shared" si="50"/>
        <v>0</v>
      </c>
      <c r="AH48" s="1490">
        <f t="shared" si="50"/>
        <v>0</v>
      </c>
      <c r="AI48" s="1268">
        <f t="shared" si="48"/>
        <v>0</v>
      </c>
      <c r="AJ48" s="1492">
        <f t="shared" si="51"/>
        <v>0</v>
      </c>
      <c r="AL48" s="483" t="s">
        <v>98</v>
      </c>
      <c r="AM48" s="1294">
        <f>O49+Q49+S49</f>
        <v>7.2</v>
      </c>
      <c r="AN48" s="1295">
        <f>P49+R49+T49</f>
        <v>7.2</v>
      </c>
      <c r="AO48" s="1480" t="s">
        <v>430</v>
      </c>
      <c r="AP48" s="1331">
        <f t="shared" si="44"/>
        <v>0</v>
      </c>
      <c r="AQ48" s="1332">
        <f t="shared" si="45"/>
        <v>0</v>
      </c>
      <c r="AR48" s="774"/>
      <c r="AS48" s="11"/>
      <c r="AT48" s="11"/>
      <c r="AU48" s="380"/>
      <c r="AV48" s="11"/>
      <c r="AW48" s="11"/>
      <c r="AZ48" s="11"/>
      <c r="BA48" s="11"/>
      <c r="BB48" s="11"/>
      <c r="BC48" s="11"/>
      <c r="BD48" s="11"/>
    </row>
    <row r="49" spans="1:56" ht="15" customHeight="1" thickBot="1">
      <c r="A49" s="100"/>
      <c r="B49" s="2628"/>
      <c r="C49" s="100"/>
      <c r="D49" s="115"/>
      <c r="E49" s="115"/>
      <c r="F49" s="115"/>
      <c r="G49" s="2374"/>
      <c r="H49" s="109"/>
      <c r="I49" s="141"/>
      <c r="J49" s="110"/>
      <c r="K49" s="109"/>
      <c r="L49" s="148"/>
      <c r="M49" s="100"/>
      <c r="N49" s="483" t="s">
        <v>98</v>
      </c>
      <c r="O49" s="1251"/>
      <c r="P49" s="1463"/>
      <c r="Q49" s="1251">
        <f>K26</f>
        <v>7.2</v>
      </c>
      <c r="R49" s="1464">
        <f>L26</f>
        <v>7.2</v>
      </c>
      <c r="S49" s="1261"/>
      <c r="T49" s="1465"/>
      <c r="U49" s="1263">
        <f>O49+Q49</f>
        <v>7.2</v>
      </c>
      <c r="V49" s="1466">
        <f t="shared" si="29"/>
        <v>7.2</v>
      </c>
      <c r="W49" s="1263">
        <f>Q49+S49</f>
        <v>7.2</v>
      </c>
      <c r="X49" s="1466">
        <f t="shared" si="31"/>
        <v>7.2</v>
      </c>
      <c r="Z49" s="1480" t="s">
        <v>430</v>
      </c>
      <c r="AA49" s="1500">
        <f t="shared" ref="AA49:AF49" si="52">AA46+AA47+AA48</f>
        <v>0</v>
      </c>
      <c r="AB49" s="1425">
        <f t="shared" si="52"/>
        <v>0</v>
      </c>
      <c r="AC49" s="1481">
        <f t="shared" si="52"/>
        <v>0</v>
      </c>
      <c r="AD49" s="1423">
        <f t="shared" si="52"/>
        <v>0</v>
      </c>
      <c r="AE49" s="1500">
        <f t="shared" si="52"/>
        <v>0</v>
      </c>
      <c r="AF49" s="1425">
        <f t="shared" si="52"/>
        <v>0</v>
      </c>
      <c r="AG49" s="1331">
        <f t="shared" si="50"/>
        <v>0</v>
      </c>
      <c r="AH49" s="1424">
        <f t="shared" si="50"/>
        <v>0</v>
      </c>
      <c r="AI49" s="1331">
        <f t="shared" si="48"/>
        <v>0</v>
      </c>
      <c r="AJ49" s="1425">
        <f t="shared" si="51"/>
        <v>0</v>
      </c>
      <c r="AO49" s="1316" t="s">
        <v>273</v>
      </c>
      <c r="AP49" s="1304">
        <f t="shared" si="44"/>
        <v>0</v>
      </c>
      <c r="AQ49" s="1317">
        <f t="shared" si="45"/>
        <v>0</v>
      </c>
      <c r="AR49" s="774"/>
      <c r="AS49" s="11"/>
      <c r="AT49" s="11"/>
      <c r="AU49" s="380"/>
      <c r="AV49" s="11"/>
      <c r="AW49" s="11"/>
      <c r="AZ49" s="11"/>
      <c r="BA49" s="11"/>
      <c r="BB49" s="11"/>
      <c r="BC49" s="11"/>
      <c r="BD49" s="11"/>
    </row>
    <row r="50" spans="1:56" ht="14.25" customHeight="1" thickBot="1">
      <c r="A50" s="100"/>
      <c r="B50" s="2628"/>
      <c r="C50" s="100"/>
      <c r="D50" s="116"/>
      <c r="E50" s="119"/>
      <c r="F50" s="208"/>
      <c r="G50" s="110"/>
      <c r="H50" s="114"/>
      <c r="I50" s="141"/>
      <c r="J50" s="110"/>
      <c r="K50" s="109"/>
      <c r="L50" s="148"/>
      <c r="M50" s="100"/>
      <c r="Z50" s="1316" t="s">
        <v>422</v>
      </c>
      <c r="AA50" s="1370"/>
      <c r="AB50" s="1371"/>
      <c r="AC50" s="1266"/>
      <c r="AD50" s="1372"/>
      <c r="AE50" s="1370"/>
      <c r="AF50" s="1371"/>
      <c r="AG50" s="1266"/>
      <c r="AH50" s="1373">
        <f>AB50+AD50</f>
        <v>0</v>
      </c>
      <c r="AI50" s="1266">
        <f t="shared" si="48"/>
        <v>0</v>
      </c>
      <c r="AJ50" s="1374">
        <f t="shared" si="51"/>
        <v>0</v>
      </c>
      <c r="AO50" s="1318" t="s">
        <v>152</v>
      </c>
      <c r="AP50" s="1292">
        <f t="shared" si="44"/>
        <v>0</v>
      </c>
      <c r="AQ50" s="1312">
        <f t="shared" si="45"/>
        <v>0</v>
      </c>
      <c r="AR50" s="774"/>
      <c r="AS50" s="11"/>
      <c r="AT50" s="11"/>
      <c r="AU50" s="11"/>
      <c r="AV50" s="11"/>
      <c r="AW50" s="11"/>
      <c r="AZ50" s="11"/>
      <c r="BA50" s="11"/>
      <c r="BB50" s="11"/>
      <c r="BC50" s="11"/>
      <c r="BD50" s="11"/>
    </row>
    <row r="51" spans="1:56" ht="14.25" customHeight="1" thickBot="1">
      <c r="A51" s="100"/>
      <c r="B51" s="2628"/>
      <c r="C51" s="100"/>
      <c r="D51" s="116"/>
      <c r="E51" s="117"/>
      <c r="F51" s="152"/>
      <c r="G51" s="110"/>
      <c r="H51" s="109"/>
      <c r="I51" s="141"/>
      <c r="J51" s="110"/>
      <c r="K51" s="109"/>
      <c r="L51" s="148"/>
      <c r="M51" s="100"/>
      <c r="Z51" s="1318" t="s">
        <v>423</v>
      </c>
      <c r="AA51" s="1355"/>
      <c r="AB51" s="1375"/>
      <c r="AC51" s="1268"/>
      <c r="AD51" s="1376"/>
      <c r="AE51" s="1355"/>
      <c r="AF51" s="1375"/>
      <c r="AG51" s="1268">
        <f>AA51+AC51</f>
        <v>0</v>
      </c>
      <c r="AH51" s="1377">
        <f>AB51+AD51</f>
        <v>0</v>
      </c>
      <c r="AI51" s="1268">
        <f t="shared" si="48"/>
        <v>0</v>
      </c>
      <c r="AJ51" s="1378">
        <f t="shared" si="51"/>
        <v>0</v>
      </c>
      <c r="AM51" s="1296"/>
      <c r="AN51" s="312"/>
      <c r="AO51" s="1319" t="s">
        <v>419</v>
      </c>
      <c r="AP51" s="1320">
        <f t="shared" si="44"/>
        <v>0</v>
      </c>
      <c r="AQ51" s="1321">
        <f t="shared" si="45"/>
        <v>0</v>
      </c>
      <c r="AR51" s="115"/>
      <c r="AS51" s="11"/>
      <c r="AT51" s="11"/>
      <c r="AU51" s="155"/>
      <c r="AV51" s="11"/>
      <c r="AW51" s="11"/>
      <c r="AZ51" s="11"/>
      <c r="BA51" s="11"/>
      <c r="BB51" s="11"/>
      <c r="BC51" s="11"/>
      <c r="BD51" s="11"/>
    </row>
    <row r="52" spans="1:56" ht="14.25" customHeight="1" thickBot="1">
      <c r="A52" s="100"/>
      <c r="B52" s="2628"/>
      <c r="C52" s="100"/>
      <c r="D52" s="110"/>
      <c r="E52" s="109"/>
      <c r="F52" s="154"/>
      <c r="G52" s="110"/>
      <c r="H52" s="109"/>
      <c r="I52" s="141"/>
      <c r="J52" s="280"/>
      <c r="K52" s="206"/>
      <c r="L52" s="211"/>
      <c r="M52" s="100"/>
      <c r="P52" s="1229"/>
      <c r="R52" s="1229"/>
      <c r="T52" s="1229"/>
      <c r="V52" s="1233"/>
      <c r="X52" s="1233"/>
      <c r="Z52" s="1319" t="s">
        <v>419</v>
      </c>
      <c r="AA52" s="1379">
        <f t="shared" ref="AA52:AF52" si="53">SUM(AA50:AA51)</f>
        <v>0</v>
      </c>
      <c r="AB52" s="1380">
        <f t="shared" si="53"/>
        <v>0</v>
      </c>
      <c r="AC52" s="1381">
        <f t="shared" si="53"/>
        <v>0</v>
      </c>
      <c r="AD52" s="1321">
        <f t="shared" si="53"/>
        <v>0</v>
      </c>
      <c r="AE52" s="1379">
        <f t="shared" si="53"/>
        <v>0</v>
      </c>
      <c r="AF52" s="1380">
        <f t="shared" si="53"/>
        <v>0</v>
      </c>
      <c r="AG52" s="1320">
        <f>AA52+AC52</f>
        <v>0</v>
      </c>
      <c r="AH52" s="1382">
        <f>AB52+AD52</f>
        <v>0</v>
      </c>
      <c r="AI52" s="1320">
        <f t="shared" si="48"/>
        <v>0</v>
      </c>
      <c r="AJ52" s="1383">
        <f t="shared" si="51"/>
        <v>0</v>
      </c>
      <c r="AM52" s="1296"/>
      <c r="AN52" s="1433"/>
      <c r="AO52" s="1322" t="s">
        <v>271</v>
      </c>
      <c r="AP52" s="1304">
        <f t="shared" si="44"/>
        <v>0</v>
      </c>
      <c r="AQ52" s="1317">
        <f t="shared" si="45"/>
        <v>0</v>
      </c>
      <c r="AR52" s="115"/>
      <c r="AS52" s="11"/>
      <c r="AT52" s="11"/>
      <c r="AU52" s="155"/>
      <c r="AV52" s="11"/>
      <c r="AW52" s="11"/>
      <c r="AZ52" s="11"/>
      <c r="BA52" s="11"/>
      <c r="BB52" s="11"/>
      <c r="BC52" s="11"/>
      <c r="BD52" s="11"/>
    </row>
    <row r="53" spans="1:56" ht="13.5" customHeight="1">
      <c r="A53" s="124"/>
      <c r="B53" s="110"/>
      <c r="C53" s="107"/>
      <c r="D53" s="136"/>
      <c r="E53" s="115"/>
      <c r="F53" s="115"/>
      <c r="G53" s="116"/>
      <c r="H53" s="109"/>
      <c r="I53" s="141"/>
      <c r="J53" s="193"/>
      <c r="K53" s="226"/>
      <c r="L53" s="226"/>
      <c r="M53" s="100"/>
      <c r="P53" s="1229"/>
      <c r="R53" s="1229"/>
      <c r="T53" s="1229"/>
      <c r="V53" s="1233"/>
      <c r="X53" s="1233"/>
      <c r="Z53" s="1322" t="s">
        <v>271</v>
      </c>
      <c r="AA53" s="1384"/>
      <c r="AB53" s="1385"/>
      <c r="AC53" s="1386"/>
      <c r="AD53" s="1387"/>
      <c r="AE53" s="1384"/>
      <c r="AF53" s="1385"/>
      <c r="AG53" s="1266"/>
      <c r="AH53" s="1388"/>
      <c r="AI53" s="1266">
        <f t="shared" si="48"/>
        <v>0</v>
      </c>
      <c r="AJ53" s="1389"/>
      <c r="AM53" s="1434"/>
      <c r="AN53" s="86"/>
      <c r="AO53" s="1323" t="s">
        <v>103</v>
      </c>
      <c r="AP53" s="1283">
        <f t="shared" si="44"/>
        <v>0</v>
      </c>
      <c r="AQ53" s="1308">
        <f t="shared" si="45"/>
        <v>0</v>
      </c>
      <c r="AR53" s="115"/>
      <c r="AS53" s="11"/>
      <c r="AT53" s="11"/>
      <c r="AU53" s="155"/>
      <c r="AV53" s="11"/>
      <c r="AW53" s="11"/>
      <c r="AZ53" s="11"/>
      <c r="BA53" s="11"/>
      <c r="BB53" s="11"/>
      <c r="BC53" s="11"/>
      <c r="BD53" s="11"/>
    </row>
    <row r="54" spans="1:56" ht="13.5" customHeight="1" thickBot="1">
      <c r="A54" s="660"/>
      <c r="B54" s="110"/>
      <c r="C54" s="107"/>
      <c r="D54" s="226"/>
      <c r="E54" s="206"/>
      <c r="F54" s="207"/>
      <c r="G54" s="110"/>
      <c r="H54" s="119"/>
      <c r="I54" s="208"/>
      <c r="J54" s="226"/>
      <c r="K54" s="206"/>
      <c r="L54" s="207"/>
      <c r="M54" s="100"/>
      <c r="N54" s="115"/>
      <c r="P54" s="1228"/>
      <c r="R54" s="1228"/>
      <c r="T54" s="1228"/>
      <c r="V54" s="298"/>
      <c r="X54" s="298"/>
      <c r="Z54" s="1323" t="s">
        <v>103</v>
      </c>
      <c r="AA54" s="1390"/>
      <c r="AB54" s="1391"/>
      <c r="AC54" s="1392"/>
      <c r="AD54" s="1393"/>
      <c r="AE54" s="1390"/>
      <c r="AF54" s="1391"/>
      <c r="AG54" s="1267">
        <f t="shared" ref="AG54:AH56" si="54">AA54+AC54</f>
        <v>0</v>
      </c>
      <c r="AH54" s="1394">
        <f t="shared" si="54"/>
        <v>0</v>
      </c>
      <c r="AI54" s="1267">
        <f t="shared" si="48"/>
        <v>0</v>
      </c>
      <c r="AJ54" s="1395">
        <f>AD54+AF54</f>
        <v>0</v>
      </c>
      <c r="AO54" s="1324" t="s">
        <v>272</v>
      </c>
      <c r="AP54" s="1292">
        <f t="shared" si="44"/>
        <v>64.22</v>
      </c>
      <c r="AQ54" s="1312">
        <f t="shared" si="45"/>
        <v>36</v>
      </c>
      <c r="AR54" s="115"/>
      <c r="AS54" s="11"/>
      <c r="AT54" s="11"/>
      <c r="AU54" s="153"/>
      <c r="AV54" s="11"/>
      <c r="AW54" s="11"/>
      <c r="AZ54" s="11"/>
      <c r="BA54" s="11"/>
      <c r="BB54" s="11"/>
      <c r="BC54" s="11"/>
      <c r="BD54" s="11"/>
    </row>
    <row r="55" spans="1:56" ht="13.5" customHeight="1" thickBot="1">
      <c r="A55" s="115"/>
      <c r="B55" s="123"/>
      <c r="C55" s="115"/>
      <c r="D55" s="204"/>
      <c r="E55" s="114"/>
      <c r="F55" s="141"/>
      <c r="G55" s="113"/>
      <c r="H55" s="109"/>
      <c r="I55" s="141"/>
      <c r="J55" s="110"/>
      <c r="K55" s="109"/>
      <c r="L55" s="154"/>
      <c r="M55" s="100"/>
      <c r="N55" s="115"/>
      <c r="P55" s="616"/>
      <c r="R55" s="616"/>
      <c r="T55" s="616"/>
      <c r="V55" s="1228"/>
      <c r="X55" s="1228"/>
      <c r="Z55" s="1324" t="s">
        <v>272</v>
      </c>
      <c r="AA55" s="1396"/>
      <c r="AB55" s="1397"/>
      <c r="AC55" s="1398">
        <f>K21</f>
        <v>64.22</v>
      </c>
      <c r="AD55" s="1701">
        <f>L21</f>
        <v>36</v>
      </c>
      <c r="AE55" s="1396"/>
      <c r="AF55" s="1397"/>
      <c r="AG55" s="1268">
        <f t="shared" si="54"/>
        <v>64.22</v>
      </c>
      <c r="AH55" s="1400">
        <f t="shared" si="54"/>
        <v>36</v>
      </c>
      <c r="AI55" s="1268">
        <f t="shared" si="48"/>
        <v>64.22</v>
      </c>
      <c r="AJ55" s="1401">
        <f>AD55+AF55</f>
        <v>36</v>
      </c>
      <c r="AO55" s="1325" t="s">
        <v>420</v>
      </c>
      <c r="AP55" s="1326">
        <f t="shared" si="44"/>
        <v>64.22</v>
      </c>
      <c r="AQ55" s="1327">
        <f t="shared" si="45"/>
        <v>36</v>
      </c>
      <c r="AR55" s="115"/>
      <c r="AS55" s="11"/>
      <c r="AT55" s="11"/>
      <c r="AU55" s="153"/>
      <c r="AV55" s="11"/>
      <c r="AW55" s="11"/>
      <c r="AZ55" s="11"/>
      <c r="BA55" s="11"/>
      <c r="BB55" s="11"/>
      <c r="BC55" s="11"/>
      <c r="BD55" s="11"/>
    </row>
    <row r="56" spans="1:56" ht="14.25" customHeight="1" thickBot="1">
      <c r="A56" s="115"/>
      <c r="B56" s="123"/>
      <c r="C56" s="115"/>
      <c r="D56" s="110"/>
      <c r="E56" s="109"/>
      <c r="F56" s="154"/>
      <c r="G56" s="115"/>
      <c r="H56" s="115"/>
      <c r="I56" s="115"/>
      <c r="J56" s="113"/>
      <c r="K56" s="424"/>
      <c r="L56" s="141"/>
      <c r="M56" s="100"/>
      <c r="N56" s="115"/>
      <c r="P56" s="1228"/>
      <c r="R56" s="1228"/>
      <c r="T56" s="1228"/>
      <c r="V56" s="298"/>
      <c r="X56" s="1228"/>
      <c r="Z56" s="1494" t="s">
        <v>420</v>
      </c>
      <c r="AA56" s="1495">
        <f t="shared" ref="AA56:AF56" si="55">AA53+AA54+AA55</f>
        <v>0</v>
      </c>
      <c r="AB56" s="1367">
        <f t="shared" si="55"/>
        <v>0</v>
      </c>
      <c r="AC56" s="1495">
        <f t="shared" si="55"/>
        <v>64.22</v>
      </c>
      <c r="AD56" s="1367">
        <f t="shared" si="55"/>
        <v>36</v>
      </c>
      <c r="AE56" s="1495">
        <f t="shared" si="55"/>
        <v>0</v>
      </c>
      <c r="AF56" s="1367">
        <f t="shared" si="55"/>
        <v>0</v>
      </c>
      <c r="AG56" s="1366">
        <f t="shared" si="54"/>
        <v>64.22</v>
      </c>
      <c r="AH56" s="1368">
        <f t="shared" si="54"/>
        <v>36</v>
      </c>
      <c r="AI56" s="1366">
        <f t="shared" si="48"/>
        <v>64.22</v>
      </c>
      <c r="AJ56" s="1369">
        <f>AD56+AF56</f>
        <v>36</v>
      </c>
      <c r="AR56" s="115"/>
      <c r="AS56" s="11"/>
      <c r="AT56" s="11"/>
      <c r="AU56" s="155"/>
      <c r="AV56" s="11"/>
      <c r="AW56" s="11"/>
      <c r="AZ56" s="11"/>
      <c r="BA56" s="11"/>
      <c r="BB56" s="11"/>
      <c r="BC56" s="11"/>
      <c r="BD56" s="11"/>
    </row>
    <row r="57" spans="1:56" ht="12.75" customHeight="1">
      <c r="A57" s="115"/>
      <c r="B57" s="123"/>
      <c r="C57" s="115"/>
      <c r="D57" s="110"/>
      <c r="E57" s="424"/>
      <c r="F57" s="2630"/>
      <c r="G57" s="115"/>
      <c r="H57" s="115"/>
      <c r="I57" s="115"/>
      <c r="J57" s="110"/>
      <c r="K57" s="109"/>
      <c r="L57" s="148"/>
      <c r="M57" s="100"/>
      <c r="AU57" s="372"/>
      <c r="AV57" s="11"/>
      <c r="AW57" s="11"/>
      <c r="AZ57" s="11"/>
      <c r="BA57" s="11"/>
      <c r="BB57" s="11"/>
      <c r="BC57" s="11"/>
      <c r="BD57" s="11"/>
    </row>
    <row r="58" spans="1:56" ht="13.5" customHeight="1">
      <c r="A58" s="115"/>
      <c r="B58" s="123"/>
      <c r="C58" s="115"/>
      <c r="D58" s="110"/>
      <c r="E58" s="109"/>
      <c r="F58" s="154"/>
      <c r="G58" s="115"/>
      <c r="H58" s="115"/>
      <c r="I58" s="115"/>
      <c r="J58" s="113"/>
      <c r="K58" s="230"/>
      <c r="L58" s="141"/>
      <c r="M58" s="100"/>
      <c r="AU58" s="11"/>
      <c r="AV58" s="11"/>
      <c r="AW58" s="11"/>
      <c r="AZ58" s="11"/>
      <c r="BA58" s="11"/>
      <c r="BB58" s="11"/>
      <c r="BC58" s="11"/>
      <c r="BD58" s="11"/>
    </row>
    <row r="59" spans="1:56" ht="15" customHeight="1">
      <c r="A59" s="115"/>
      <c r="B59" s="123"/>
      <c r="C59" s="115"/>
      <c r="D59" s="226"/>
      <c r="E59" s="206"/>
      <c r="F59" s="207"/>
      <c r="G59" s="214"/>
      <c r="H59" s="115"/>
      <c r="I59" s="115"/>
      <c r="J59" s="115"/>
      <c r="K59" s="115"/>
      <c r="L59" s="115"/>
      <c r="M59" s="100"/>
      <c r="AU59" s="11"/>
      <c r="AV59" s="11"/>
      <c r="AW59" s="11"/>
      <c r="AZ59" s="11"/>
      <c r="BA59" s="11"/>
      <c r="BB59" s="11"/>
      <c r="BC59" s="11"/>
      <c r="BD59" s="11"/>
    </row>
    <row r="60" spans="1:56" ht="16.5" customHeight="1">
      <c r="A60" s="100"/>
      <c r="B60" s="2628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Z60" t="s">
        <v>401</v>
      </c>
      <c r="AO60" s="148"/>
      <c r="AP60" s="115"/>
      <c r="AQ60" s="11"/>
      <c r="AU60" s="11"/>
      <c r="AV60" s="11"/>
      <c r="AW60" s="11"/>
      <c r="AZ60" s="11"/>
      <c r="BA60" s="11"/>
      <c r="BB60" s="11"/>
      <c r="BC60" s="11"/>
      <c r="BD60" s="11"/>
    </row>
    <row r="61" spans="1:56" ht="15.75" customHeight="1" thickBot="1">
      <c r="A61" s="100"/>
      <c r="B61" s="2628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Z61" s="108" t="str">
        <f>N63</f>
        <v>2-й день</v>
      </c>
      <c r="AA61" s="320" t="s">
        <v>448</v>
      </c>
      <c r="AF61" s="143" t="s">
        <v>144</v>
      </c>
      <c r="AH61" s="323" t="str">
        <f>I64</f>
        <v>ЗИМА - ВЕСНА    2023 -  __  г.г.</v>
      </c>
      <c r="AI61" s="71"/>
      <c r="AS61" s="54"/>
      <c r="AT61" s="754"/>
      <c r="AU61" s="11"/>
      <c r="AV61" s="11"/>
      <c r="AW61" s="11"/>
      <c r="AZ61" s="11"/>
      <c r="BA61" s="11"/>
      <c r="BB61" s="11"/>
      <c r="BC61" s="11"/>
      <c r="BD61" s="11"/>
    </row>
    <row r="62" spans="1:56" ht="15.75" thickBot="1">
      <c r="A62" s="100"/>
      <c r="B62" s="2631" t="s">
        <v>241</v>
      </c>
      <c r="C62" s="100"/>
      <c r="D62" s="100"/>
      <c r="E62" s="100"/>
      <c r="F62" s="2632"/>
      <c r="G62" s="2632"/>
      <c r="H62" s="2632"/>
      <c r="I62" s="100"/>
      <c r="J62" s="100"/>
      <c r="K62" s="2632"/>
      <c r="L62" s="100"/>
      <c r="M62" s="100"/>
      <c r="N62" t="s">
        <v>401</v>
      </c>
      <c r="AO62" s="47"/>
      <c r="AP62" s="47"/>
      <c r="AQ62" s="57"/>
      <c r="AS62" s="357"/>
      <c r="AT62" s="357"/>
      <c r="AY62" s="11"/>
      <c r="AZ62" s="11"/>
      <c r="BA62" s="11"/>
      <c r="BB62" s="11"/>
      <c r="BC62" s="11"/>
      <c r="BD62" s="11"/>
    </row>
    <row r="63" spans="1:56" ht="15.75" thickBot="1">
      <c r="A63" s="100"/>
      <c r="B63" s="100"/>
      <c r="C63" s="2633" t="s">
        <v>565</v>
      </c>
      <c r="D63" s="100"/>
      <c r="E63" s="2634"/>
      <c r="F63" s="100"/>
      <c r="G63" s="100"/>
      <c r="H63" s="100"/>
      <c r="I63" s="100"/>
      <c r="J63" s="100"/>
      <c r="K63" s="2635" t="s">
        <v>118</v>
      </c>
      <c r="L63" s="100"/>
      <c r="M63" s="100"/>
      <c r="N63" s="108" t="s">
        <v>447</v>
      </c>
      <c r="O63" s="320" t="s">
        <v>448</v>
      </c>
      <c r="T63" s="143" t="s">
        <v>144</v>
      </c>
      <c r="V63" s="323" t="str">
        <f>I64</f>
        <v>ЗИМА - ВЕСНА    2023 -  __  г.г.</v>
      </c>
      <c r="W63" s="71"/>
      <c r="X63" s="1435"/>
      <c r="Z63" s="1222" t="s">
        <v>321</v>
      </c>
      <c r="AA63" s="1223" t="s">
        <v>402</v>
      </c>
      <c r="AB63" s="1224"/>
      <c r="AC63" s="1223" t="s">
        <v>403</v>
      </c>
      <c r="AD63" s="1224"/>
      <c r="AE63" s="1223" t="s">
        <v>404</v>
      </c>
      <c r="AF63" s="1224"/>
      <c r="AG63" s="1223" t="s">
        <v>408</v>
      </c>
      <c r="AH63" s="1224"/>
      <c r="AI63" s="1270" t="s">
        <v>409</v>
      </c>
      <c r="AJ63" s="1224"/>
      <c r="AO63" s="1222" t="s">
        <v>321</v>
      </c>
      <c r="AP63" s="1297" t="s">
        <v>411</v>
      </c>
      <c r="AQ63" s="1298"/>
      <c r="AS63" s="357"/>
      <c r="AT63" s="357"/>
      <c r="AY63" s="11"/>
      <c r="AZ63" s="11"/>
      <c r="BA63" s="11"/>
      <c r="BB63" s="11"/>
      <c r="BC63" s="11"/>
      <c r="BD63" s="11"/>
    </row>
    <row r="64" spans="1:56" ht="12.75" customHeight="1" thickBot="1">
      <c r="A64" s="2632" t="s">
        <v>236</v>
      </c>
      <c r="B64" s="2632"/>
      <c r="C64" s="2636"/>
      <c r="D64" s="100"/>
      <c r="E64" s="2637" t="s">
        <v>144</v>
      </c>
      <c r="F64" s="100"/>
      <c r="G64" s="100"/>
      <c r="H64" s="2638"/>
      <c r="I64" s="2639" t="s">
        <v>564</v>
      </c>
      <c r="J64" s="2640"/>
      <c r="K64" s="100"/>
      <c r="L64" s="100"/>
      <c r="M64" s="100"/>
      <c r="Z64" s="1501" t="s">
        <v>435</v>
      </c>
      <c r="AA64" s="1225" t="s">
        <v>101</v>
      </c>
      <c r="AB64" s="1227" t="s">
        <v>102</v>
      </c>
      <c r="AC64" s="1271" t="s">
        <v>101</v>
      </c>
      <c r="AD64" s="1272" t="s">
        <v>102</v>
      </c>
      <c r="AE64" s="1271" t="s">
        <v>101</v>
      </c>
      <c r="AF64" s="1272" t="s">
        <v>102</v>
      </c>
      <c r="AG64" s="1225" t="s">
        <v>101</v>
      </c>
      <c r="AH64" s="1226" t="s">
        <v>102</v>
      </c>
      <c r="AI64" s="1273" t="s">
        <v>101</v>
      </c>
      <c r="AJ64" s="1226" t="s">
        <v>102</v>
      </c>
      <c r="AL64" s="1274" t="s">
        <v>410</v>
      </c>
      <c r="AN64" s="47"/>
      <c r="AO64" s="38"/>
      <c r="AP64" s="1505" t="s">
        <v>101</v>
      </c>
      <c r="AQ64" s="1506" t="s">
        <v>102</v>
      </c>
      <c r="AS64" s="14"/>
      <c r="AT64" s="14"/>
      <c r="AY64" s="11"/>
      <c r="AZ64" s="11"/>
      <c r="BA64" s="11"/>
      <c r="BB64" s="11"/>
      <c r="BC64" s="11"/>
      <c r="BD64" s="11"/>
    </row>
    <row r="65" spans="1:56">
      <c r="A65" s="383" t="s">
        <v>451</v>
      </c>
      <c r="B65" s="384" t="s">
        <v>3</v>
      </c>
      <c r="C65" s="2557" t="s">
        <v>4</v>
      </c>
      <c r="D65" s="2558" t="s">
        <v>61</v>
      </c>
      <c r="E65" s="121"/>
      <c r="F65" s="121"/>
      <c r="G65" s="121"/>
      <c r="H65" s="121"/>
      <c r="I65" s="121"/>
      <c r="J65" s="121"/>
      <c r="K65" s="121"/>
      <c r="L65" s="242"/>
      <c r="M65" s="100"/>
      <c r="N65" s="1520" t="s">
        <v>439</v>
      </c>
      <c r="O65" s="197"/>
      <c r="P65" s="197"/>
      <c r="Q65" s="197"/>
      <c r="R65" s="197"/>
      <c r="S65" s="197"/>
      <c r="T65" s="197"/>
      <c r="U65" s="197"/>
      <c r="V65" s="197"/>
      <c r="W65" s="197"/>
      <c r="X65" s="1220"/>
      <c r="Z65" s="1328" t="s">
        <v>69</v>
      </c>
      <c r="AA65" s="1370"/>
      <c r="AB65" s="1402"/>
      <c r="AC65" s="1370"/>
      <c r="AD65" s="1403"/>
      <c r="AE65" s="1370"/>
      <c r="AF65" s="1404"/>
      <c r="AG65" s="1266">
        <f t="shared" ref="AG65:AG74" si="56">AA65+AC65</f>
        <v>0</v>
      </c>
      <c r="AH65" s="1405">
        <f t="shared" ref="AH65:AH74" si="57">AB65+AD65</f>
        <v>0</v>
      </c>
      <c r="AI65" s="1266">
        <f t="shared" ref="AI65:AI74" si="58">AC65+AE65</f>
        <v>0</v>
      </c>
      <c r="AJ65" s="1406">
        <f t="shared" ref="AJ65:AJ74" si="59">AD65+AF65</f>
        <v>0</v>
      </c>
      <c r="AL65" s="1222" t="s">
        <v>321</v>
      </c>
      <c r="AM65" s="1275" t="s">
        <v>411</v>
      </c>
      <c r="AN65" s="1276"/>
      <c r="AO65" s="1328" t="s">
        <v>69</v>
      </c>
      <c r="AP65" s="1304">
        <f t="shared" ref="AP65:AP87" si="60">AA65+AC65+AE65</f>
        <v>0</v>
      </c>
      <c r="AQ65" s="1317">
        <f t="shared" ref="AQ65:AQ88" si="61">AB65+AD65+AF65</f>
        <v>0</v>
      </c>
      <c r="AS65" s="14"/>
      <c r="AT65" s="14"/>
      <c r="AY65" s="11"/>
      <c r="AZ65" s="11"/>
      <c r="BA65" s="11"/>
      <c r="BB65" s="11"/>
      <c r="BC65" s="11"/>
      <c r="BD65" s="11"/>
    </row>
    <row r="66" spans="1:56" ht="15.75" thickBot="1">
      <c r="A66" s="385" t="s">
        <v>452</v>
      </c>
      <c r="B66" s="115"/>
      <c r="C66" s="2559" t="s">
        <v>62</v>
      </c>
      <c r="D66" s="112"/>
      <c r="E66" s="115"/>
      <c r="F66" s="115"/>
      <c r="G66" s="1780"/>
      <c r="H66" s="1780"/>
      <c r="I66" s="1780"/>
      <c r="J66" s="115"/>
      <c r="K66" s="115"/>
      <c r="L66" s="111"/>
      <c r="M66" s="1015"/>
      <c r="N66" s="882"/>
      <c r="O66" s="17" t="s">
        <v>440</v>
      </c>
      <c r="P66" s="17"/>
      <c r="Q66" s="17"/>
      <c r="R66" s="17"/>
      <c r="S66" s="17"/>
      <c r="T66" s="17"/>
      <c r="U66" s="17"/>
      <c r="V66" s="17"/>
      <c r="W66" s="17"/>
      <c r="X66" s="1221"/>
      <c r="Z66" s="1328" t="s">
        <v>71</v>
      </c>
      <c r="AA66" s="1348">
        <f>E71</f>
        <v>8.1</v>
      </c>
      <c r="AB66" s="1467">
        <f>F71</f>
        <v>8.1</v>
      </c>
      <c r="AC66" s="1348"/>
      <c r="AD66" s="1408"/>
      <c r="AE66" s="1348"/>
      <c r="AF66" s="1409"/>
      <c r="AG66" s="1267">
        <f t="shared" si="56"/>
        <v>8.1</v>
      </c>
      <c r="AH66" s="1410">
        <f t="shared" si="57"/>
        <v>8.1</v>
      </c>
      <c r="AI66" s="1267">
        <f t="shared" si="58"/>
        <v>0</v>
      </c>
      <c r="AJ66" s="1339">
        <f t="shared" si="59"/>
        <v>0</v>
      </c>
      <c r="AL66" s="900"/>
      <c r="AM66" s="1277" t="s">
        <v>101</v>
      </c>
      <c r="AN66" s="1278" t="s">
        <v>102</v>
      </c>
      <c r="AO66" s="1328" t="s">
        <v>71</v>
      </c>
      <c r="AP66" s="1283">
        <f t="shared" si="60"/>
        <v>8.1</v>
      </c>
      <c r="AQ66" s="1308">
        <f t="shared" si="61"/>
        <v>8.1</v>
      </c>
      <c r="AS66" s="11"/>
      <c r="AT66" s="11"/>
      <c r="AY66" s="11"/>
      <c r="AZ66" s="11"/>
      <c r="BA66" s="11"/>
      <c r="BB66" s="11"/>
      <c r="BC66" s="11"/>
      <c r="BD66" s="11"/>
    </row>
    <row r="67" spans="1:56" ht="16.5" thickBot="1">
      <c r="A67" s="2641" t="s">
        <v>608</v>
      </c>
      <c r="B67" s="121"/>
      <c r="C67" s="121"/>
      <c r="D67" s="2560" t="s">
        <v>278</v>
      </c>
      <c r="E67" s="2642"/>
      <c r="F67" s="1650"/>
      <c r="G67" s="2643" t="s">
        <v>280</v>
      </c>
      <c r="H67" s="1735"/>
      <c r="I67" s="1736"/>
      <c r="J67" s="1660" t="s">
        <v>753</v>
      </c>
      <c r="K67" s="1735"/>
      <c r="L67" s="1736"/>
      <c r="M67" s="100"/>
      <c r="Z67" s="1328" t="s">
        <v>72</v>
      </c>
      <c r="AA67" s="1411"/>
      <c r="AB67" s="1467"/>
      <c r="AC67" s="1411"/>
      <c r="AD67" s="1413"/>
      <c r="AE67" s="1411"/>
      <c r="AF67" s="1414"/>
      <c r="AG67" s="1267">
        <f t="shared" si="56"/>
        <v>0</v>
      </c>
      <c r="AH67" s="1410">
        <f t="shared" si="57"/>
        <v>0</v>
      </c>
      <c r="AI67" s="1267">
        <f t="shared" si="58"/>
        <v>0</v>
      </c>
      <c r="AJ67" s="1339">
        <f t="shared" si="59"/>
        <v>0</v>
      </c>
      <c r="AL67" s="1279" t="s">
        <v>134</v>
      </c>
      <c r="AM67" s="1280">
        <f t="shared" ref="AM67:AM72" si="62">O71+Q71+S71</f>
        <v>40</v>
      </c>
      <c r="AN67" s="1281">
        <f t="shared" ref="AN67:AN72" si="63">P71+R71+T71</f>
        <v>40</v>
      </c>
      <c r="AO67" s="1328" t="s">
        <v>72</v>
      </c>
      <c r="AP67" s="1283">
        <f t="shared" si="60"/>
        <v>0</v>
      </c>
      <c r="AQ67" s="1308">
        <f t="shared" si="61"/>
        <v>0</v>
      </c>
      <c r="AS67" s="11"/>
      <c r="AT67" s="11"/>
      <c r="AY67" s="11"/>
      <c r="AZ67" s="11"/>
      <c r="BA67" s="11"/>
      <c r="BB67" s="11"/>
      <c r="BC67" s="11"/>
      <c r="BD67" s="11"/>
    </row>
    <row r="68" spans="1:56" ht="15.75" thickBot="1">
      <c r="A68" s="2644"/>
      <c r="B68" s="376" t="s">
        <v>158</v>
      </c>
      <c r="C68" s="2645"/>
      <c r="D68" s="2646" t="s">
        <v>541</v>
      </c>
      <c r="E68" s="1652"/>
      <c r="F68" s="1653"/>
      <c r="G68" s="2647" t="s">
        <v>100</v>
      </c>
      <c r="H68" s="1763" t="s">
        <v>101</v>
      </c>
      <c r="I68" s="1766" t="s">
        <v>102</v>
      </c>
      <c r="J68" s="1712" t="s">
        <v>100</v>
      </c>
      <c r="K68" s="172" t="s">
        <v>101</v>
      </c>
      <c r="L68" s="173" t="s">
        <v>102</v>
      </c>
      <c r="M68" s="100"/>
      <c r="Z68" s="1328" t="s">
        <v>73</v>
      </c>
      <c r="AA68" s="1348"/>
      <c r="AB68" s="1412"/>
      <c r="AC68" s="1348"/>
      <c r="AD68" s="1413"/>
      <c r="AE68" s="1348"/>
      <c r="AF68" s="1414"/>
      <c r="AG68" s="1267">
        <f t="shared" si="56"/>
        <v>0</v>
      </c>
      <c r="AH68" s="1410">
        <f t="shared" si="57"/>
        <v>0</v>
      </c>
      <c r="AI68" s="1267">
        <f t="shared" si="58"/>
        <v>0</v>
      </c>
      <c r="AJ68" s="1339">
        <f t="shared" si="59"/>
        <v>0</v>
      </c>
      <c r="AL68" s="1282" t="s">
        <v>133</v>
      </c>
      <c r="AM68" s="1283">
        <f t="shared" si="62"/>
        <v>89.1</v>
      </c>
      <c r="AN68" s="1284">
        <f t="shared" si="63"/>
        <v>89.1</v>
      </c>
      <c r="AO68" s="1328" t="s">
        <v>73</v>
      </c>
      <c r="AP68" s="1283">
        <f t="shared" si="60"/>
        <v>0</v>
      </c>
      <c r="AQ68" s="1308">
        <f t="shared" si="61"/>
        <v>0</v>
      </c>
      <c r="AS68" s="11"/>
      <c r="AT68" s="11"/>
      <c r="AY68" s="11"/>
      <c r="AZ68" s="11"/>
      <c r="BA68" s="11"/>
      <c r="BB68" s="11"/>
      <c r="BC68" s="11"/>
      <c r="BD68" s="11"/>
    </row>
    <row r="69" spans="1:56" ht="12.75" customHeight="1" thickBot="1">
      <c r="A69" s="2590" t="s">
        <v>461</v>
      </c>
      <c r="B69" s="284" t="s">
        <v>911</v>
      </c>
      <c r="C69" s="2648" t="s">
        <v>542</v>
      </c>
      <c r="D69" s="1658" t="s">
        <v>100</v>
      </c>
      <c r="E69" s="172" t="s">
        <v>101</v>
      </c>
      <c r="F69" s="173" t="s">
        <v>102</v>
      </c>
      <c r="G69" s="2649" t="s">
        <v>48</v>
      </c>
      <c r="H69" s="2650">
        <v>10</v>
      </c>
      <c r="I69" s="2651">
        <v>10</v>
      </c>
      <c r="J69" s="2332" t="s">
        <v>92</v>
      </c>
      <c r="K69" s="1785">
        <v>1.5</v>
      </c>
      <c r="L69" s="1786">
        <v>1.5</v>
      </c>
      <c r="M69" s="100"/>
      <c r="N69" s="1222" t="s">
        <v>321</v>
      </c>
      <c r="O69" s="1223" t="s">
        <v>402</v>
      </c>
      <c r="P69" s="1224"/>
      <c r="Q69" s="1223" t="s">
        <v>403</v>
      </c>
      <c r="R69" s="1224"/>
      <c r="S69" s="1223" t="s">
        <v>404</v>
      </c>
      <c r="T69" s="1224"/>
      <c r="U69" s="1223" t="s">
        <v>405</v>
      </c>
      <c r="V69" s="1224"/>
      <c r="W69" s="1223" t="s">
        <v>406</v>
      </c>
      <c r="X69" s="1224"/>
      <c r="Z69" s="1328" t="s">
        <v>75</v>
      </c>
      <c r="AA69" s="1348"/>
      <c r="AB69" s="1407"/>
      <c r="AC69" s="1348"/>
      <c r="AD69" s="1408"/>
      <c r="AE69" s="1348"/>
      <c r="AF69" s="1409"/>
      <c r="AG69" s="1267">
        <f t="shared" si="56"/>
        <v>0</v>
      </c>
      <c r="AH69" s="1410">
        <f t="shared" si="57"/>
        <v>0</v>
      </c>
      <c r="AI69" s="1267">
        <f t="shared" si="58"/>
        <v>0</v>
      </c>
      <c r="AJ69" s="1339">
        <f t="shared" si="59"/>
        <v>0</v>
      </c>
      <c r="AL69" s="1282" t="s">
        <v>79</v>
      </c>
      <c r="AM69" s="1283">
        <f t="shared" si="62"/>
        <v>10.25</v>
      </c>
      <c r="AN69" s="1284">
        <f t="shared" si="63"/>
        <v>10.25</v>
      </c>
      <c r="AO69" s="1328" t="s">
        <v>75</v>
      </c>
      <c r="AP69" s="1283">
        <f t="shared" si="60"/>
        <v>0</v>
      </c>
      <c r="AQ69" s="1308">
        <f t="shared" si="61"/>
        <v>0</v>
      </c>
      <c r="AS69" s="11"/>
      <c r="AT69" s="11"/>
      <c r="AY69" s="11"/>
      <c r="AZ69" s="11"/>
      <c r="BA69" s="11"/>
      <c r="BB69" s="11"/>
      <c r="BC69" s="11"/>
      <c r="BD69" s="11"/>
    </row>
    <row r="70" spans="1:56" ht="12.75" customHeight="1" thickBot="1">
      <c r="A70" s="1823"/>
      <c r="B70" s="181" t="s">
        <v>910</v>
      </c>
      <c r="C70" s="2652"/>
      <c r="D70" s="1850" t="s">
        <v>91</v>
      </c>
      <c r="E70" s="139">
        <v>127.7</v>
      </c>
      <c r="F70" s="1659">
        <v>125</v>
      </c>
      <c r="G70" s="2604"/>
      <c r="H70" s="1648"/>
      <c r="I70" s="1649"/>
      <c r="J70" s="199" t="s">
        <v>81</v>
      </c>
      <c r="K70" s="2623">
        <v>66</v>
      </c>
      <c r="L70" s="1801">
        <v>66</v>
      </c>
      <c r="M70" s="100"/>
      <c r="N70" s="900"/>
      <c r="O70" s="1225" t="s">
        <v>101</v>
      </c>
      <c r="P70" s="1226" t="s">
        <v>102</v>
      </c>
      <c r="Q70" s="1225" t="s">
        <v>101</v>
      </c>
      <c r="R70" s="1226" t="s">
        <v>102</v>
      </c>
      <c r="S70" s="1225" t="s">
        <v>101</v>
      </c>
      <c r="T70" s="1226" t="s">
        <v>102</v>
      </c>
      <c r="U70" s="1225" t="s">
        <v>101</v>
      </c>
      <c r="V70" s="1226" t="s">
        <v>102</v>
      </c>
      <c r="W70" s="1225" t="s">
        <v>101</v>
      </c>
      <c r="X70" s="1227" t="s">
        <v>102</v>
      </c>
      <c r="Z70" s="1328" t="s">
        <v>76</v>
      </c>
      <c r="AA70" s="1348"/>
      <c r="AB70" s="1415"/>
      <c r="AC70" s="1348"/>
      <c r="AD70" s="1408"/>
      <c r="AE70" s="1348"/>
      <c r="AF70" s="1409"/>
      <c r="AG70" s="1267">
        <f t="shared" si="56"/>
        <v>0</v>
      </c>
      <c r="AH70" s="1410">
        <f t="shared" si="57"/>
        <v>0</v>
      </c>
      <c r="AI70" s="1267">
        <f t="shared" si="58"/>
        <v>0</v>
      </c>
      <c r="AJ70" s="1339">
        <f t="shared" si="59"/>
        <v>0</v>
      </c>
      <c r="AL70" s="1285" t="s">
        <v>412</v>
      </c>
      <c r="AM70" s="1286">
        <f t="shared" si="62"/>
        <v>8.1</v>
      </c>
      <c r="AN70" s="1287">
        <f t="shared" si="63"/>
        <v>8.1</v>
      </c>
      <c r="AO70" s="1328" t="s">
        <v>76</v>
      </c>
      <c r="AP70" s="1283">
        <f t="shared" si="60"/>
        <v>0</v>
      </c>
      <c r="AQ70" s="1308">
        <f t="shared" si="61"/>
        <v>0</v>
      </c>
      <c r="AY70" s="11"/>
      <c r="AZ70" s="11"/>
      <c r="BA70" s="11"/>
      <c r="BB70" s="11"/>
      <c r="BC70" s="11"/>
      <c r="BD70" s="11"/>
    </row>
    <row r="71" spans="1:56" ht="13.5" customHeight="1" thickBot="1">
      <c r="A71" s="201" t="s">
        <v>1006</v>
      </c>
      <c r="B71" s="261" t="s">
        <v>753</v>
      </c>
      <c r="C71" s="270">
        <v>200</v>
      </c>
      <c r="D71" s="1868" t="s">
        <v>296</v>
      </c>
      <c r="E71" s="243">
        <v>8.1</v>
      </c>
      <c r="F71" s="245">
        <v>8.1</v>
      </c>
      <c r="G71" s="1630" t="s">
        <v>487</v>
      </c>
      <c r="H71" s="1735"/>
      <c r="I71" s="1736"/>
      <c r="J71" s="2653" t="s">
        <v>1007</v>
      </c>
      <c r="K71" s="2654"/>
      <c r="L71" s="100"/>
      <c r="M71" s="100"/>
      <c r="N71" s="1521" t="s">
        <v>134</v>
      </c>
      <c r="O71" s="1242"/>
      <c r="P71" s="1436"/>
      <c r="Q71" s="1256">
        <f>C89</f>
        <v>20</v>
      </c>
      <c r="R71" s="1428">
        <f>C89</f>
        <v>20</v>
      </c>
      <c r="S71" s="1256">
        <f>C100</f>
        <v>20</v>
      </c>
      <c r="T71" s="1437">
        <f>C100</f>
        <v>20</v>
      </c>
      <c r="U71" s="1256">
        <f>O71+Q71</f>
        <v>20</v>
      </c>
      <c r="V71" s="1427">
        <f>P71+R71</f>
        <v>20</v>
      </c>
      <c r="W71" s="1256">
        <f>Q71+S71</f>
        <v>40</v>
      </c>
      <c r="X71" s="1428">
        <f>R71+T71</f>
        <v>40</v>
      </c>
      <c r="Z71" s="1329" t="s">
        <v>437</v>
      </c>
      <c r="AA71" s="1543"/>
      <c r="AB71" s="1526"/>
      <c r="AC71" s="1348"/>
      <c r="AD71" s="1408"/>
      <c r="AE71" s="1348"/>
      <c r="AF71" s="1409"/>
      <c r="AG71" s="1267">
        <f t="shared" si="56"/>
        <v>0</v>
      </c>
      <c r="AH71" s="1410">
        <f t="shared" si="57"/>
        <v>0</v>
      </c>
      <c r="AI71" s="1267">
        <f t="shared" si="58"/>
        <v>0</v>
      </c>
      <c r="AJ71" s="1339">
        <f t="shared" si="59"/>
        <v>0</v>
      </c>
      <c r="AL71" s="1282" t="s">
        <v>105</v>
      </c>
      <c r="AM71" s="1283">
        <f t="shared" si="62"/>
        <v>15</v>
      </c>
      <c r="AN71" s="1284">
        <f t="shared" si="63"/>
        <v>15</v>
      </c>
      <c r="AO71" s="1329" t="s">
        <v>437</v>
      </c>
      <c r="AP71" s="1283">
        <f t="shared" si="60"/>
        <v>0</v>
      </c>
      <c r="AQ71" s="1308">
        <f t="shared" si="61"/>
        <v>0</v>
      </c>
      <c r="AY71" s="11"/>
      <c r="AZ71" s="11"/>
      <c r="BA71" s="11"/>
      <c r="BB71" s="11"/>
      <c r="BC71" s="11"/>
      <c r="BD71" s="11"/>
    </row>
    <row r="72" spans="1:56" ht="15.75" thickBot="1">
      <c r="A72" s="2655" t="s">
        <v>878</v>
      </c>
      <c r="B72" s="261" t="s">
        <v>880</v>
      </c>
      <c r="C72" s="248">
        <v>10</v>
      </c>
      <c r="D72" s="1868" t="s">
        <v>88</v>
      </c>
      <c r="E72" s="2656">
        <v>10</v>
      </c>
      <c r="F72" s="2592">
        <v>10</v>
      </c>
      <c r="G72" s="2647" t="s">
        <v>100</v>
      </c>
      <c r="H72" s="1763" t="s">
        <v>101</v>
      </c>
      <c r="I72" s="1766" t="s">
        <v>102</v>
      </c>
      <c r="J72" s="2657" t="s">
        <v>50</v>
      </c>
      <c r="K72" s="243">
        <v>7</v>
      </c>
      <c r="L72" s="267">
        <v>7</v>
      </c>
      <c r="M72" s="100"/>
      <c r="N72" s="1282" t="s">
        <v>133</v>
      </c>
      <c r="O72" s="1243">
        <f>C73</f>
        <v>30</v>
      </c>
      <c r="P72" s="1438">
        <f>C73</f>
        <v>30</v>
      </c>
      <c r="Q72" s="1243">
        <f>C88</f>
        <v>50</v>
      </c>
      <c r="R72" s="1439">
        <f>C88</f>
        <v>50</v>
      </c>
      <c r="S72" s="1243">
        <f>H99</f>
        <v>9.1</v>
      </c>
      <c r="T72" s="1438">
        <f>I99</f>
        <v>9.1</v>
      </c>
      <c r="U72" s="1243">
        <f t="shared" ref="U72:U76" si="64">O72+Q72</f>
        <v>80</v>
      </c>
      <c r="V72" s="1430">
        <f t="shared" ref="V72:V76" si="65">P72+R72</f>
        <v>80</v>
      </c>
      <c r="W72" s="1243">
        <f t="shared" ref="W72:W76" si="66">Q72+S72</f>
        <v>59.1</v>
      </c>
      <c r="X72" s="1339">
        <f t="shared" ref="X72:X76" si="67">R72+T72</f>
        <v>59.1</v>
      </c>
      <c r="Z72" s="1502" t="s">
        <v>436</v>
      </c>
      <c r="AA72" s="1355"/>
      <c r="AB72" s="1416"/>
      <c r="AC72" s="1355"/>
      <c r="AD72" s="1417"/>
      <c r="AE72" s="1355"/>
      <c r="AF72" s="1418"/>
      <c r="AG72" s="1268">
        <f t="shared" si="56"/>
        <v>0</v>
      </c>
      <c r="AH72" s="1419">
        <f t="shared" si="57"/>
        <v>0</v>
      </c>
      <c r="AI72" s="1268">
        <f t="shared" si="58"/>
        <v>0</v>
      </c>
      <c r="AJ72" s="1232">
        <f t="shared" si="59"/>
        <v>0</v>
      </c>
      <c r="AL72" s="476" t="s">
        <v>45</v>
      </c>
      <c r="AM72" s="1283">
        <f t="shared" si="62"/>
        <v>153.18</v>
      </c>
      <c r="AN72" s="1284">
        <f t="shared" si="63"/>
        <v>115</v>
      </c>
      <c r="AO72" s="1502" t="s">
        <v>436</v>
      </c>
      <c r="AP72" s="1292">
        <f t="shared" si="60"/>
        <v>0</v>
      </c>
      <c r="AQ72" s="1312">
        <f t="shared" si="61"/>
        <v>0</v>
      </c>
      <c r="AY72" s="11"/>
      <c r="AZ72" s="11"/>
      <c r="BA72" s="11"/>
      <c r="BB72" s="11"/>
      <c r="BC72" s="11"/>
      <c r="BD72" s="11"/>
    </row>
    <row r="73" spans="1:56" ht="15.75" thickBot="1">
      <c r="A73" s="201" t="s">
        <v>9</v>
      </c>
      <c r="B73" s="261" t="s">
        <v>10</v>
      </c>
      <c r="C73" s="270">
        <v>30</v>
      </c>
      <c r="D73" s="1867" t="s">
        <v>145</v>
      </c>
      <c r="E73" s="2658" t="s">
        <v>279</v>
      </c>
      <c r="F73" s="2659">
        <v>5.4</v>
      </c>
      <c r="G73" s="2660" t="s">
        <v>297</v>
      </c>
      <c r="H73" s="1785">
        <v>136.19999999999999</v>
      </c>
      <c r="I73" s="1786">
        <f>C74</f>
        <v>120</v>
      </c>
      <c r="J73" s="2657" t="s">
        <v>81</v>
      </c>
      <c r="K73" s="2623">
        <v>50</v>
      </c>
      <c r="L73" s="879"/>
      <c r="M73" s="100"/>
      <c r="N73" s="1282" t="s">
        <v>79</v>
      </c>
      <c r="O73" s="1243"/>
      <c r="P73" s="1440"/>
      <c r="Q73" s="1243">
        <f>H83+H86</f>
        <v>8.75</v>
      </c>
      <c r="R73" s="1430">
        <f>I83+I86</f>
        <v>8.75</v>
      </c>
      <c r="S73" s="1243">
        <f>K99</f>
        <v>1.5</v>
      </c>
      <c r="T73" s="1441">
        <f>L99</f>
        <v>1.5</v>
      </c>
      <c r="U73" s="1243">
        <f t="shared" si="64"/>
        <v>8.75</v>
      </c>
      <c r="V73" s="1430">
        <f t="shared" si="65"/>
        <v>8.75</v>
      </c>
      <c r="W73" s="1243">
        <f t="shared" si="66"/>
        <v>10.25</v>
      </c>
      <c r="X73" s="1339">
        <f t="shared" si="67"/>
        <v>10.25</v>
      </c>
      <c r="Z73" s="1330" t="s">
        <v>421</v>
      </c>
      <c r="AA73" s="1420">
        <f t="shared" ref="AA73:AF73" si="68">SUM(AA65:AA72)</f>
        <v>8.1</v>
      </c>
      <c r="AB73" s="1421">
        <f t="shared" si="68"/>
        <v>8.1</v>
      </c>
      <c r="AC73" s="1422">
        <f t="shared" si="68"/>
        <v>0</v>
      </c>
      <c r="AD73" s="1332">
        <f t="shared" si="68"/>
        <v>0</v>
      </c>
      <c r="AE73" s="1420">
        <f t="shared" si="68"/>
        <v>0</v>
      </c>
      <c r="AF73" s="1423">
        <f t="shared" si="68"/>
        <v>0</v>
      </c>
      <c r="AG73" s="1331">
        <f t="shared" si="56"/>
        <v>8.1</v>
      </c>
      <c r="AH73" s="1424">
        <f t="shared" si="57"/>
        <v>8.1</v>
      </c>
      <c r="AI73" s="1331">
        <f t="shared" si="58"/>
        <v>0</v>
      </c>
      <c r="AJ73" s="1425">
        <f t="shared" si="59"/>
        <v>0</v>
      </c>
      <c r="AL73" s="2222" t="s">
        <v>873</v>
      </c>
      <c r="AM73" s="1288">
        <f t="shared" ref="AM73:AM101" si="69">O77+Q77+S77</f>
        <v>219.95</v>
      </c>
      <c r="AN73" s="1289">
        <f t="shared" ref="AN73:AN101" si="70">P77+R77+T77</f>
        <v>195.85000000000002</v>
      </c>
      <c r="AO73" s="1330" t="s">
        <v>421</v>
      </c>
      <c r="AP73" s="1331">
        <f t="shared" si="60"/>
        <v>8.1</v>
      </c>
      <c r="AQ73" s="1332">
        <f t="shared" si="61"/>
        <v>8.1</v>
      </c>
      <c r="AY73" s="11"/>
      <c r="AZ73" s="11"/>
      <c r="BA73" s="11"/>
      <c r="BB73" s="11"/>
      <c r="BC73" s="11"/>
      <c r="BD73" s="11"/>
    </row>
    <row r="74" spans="1:56">
      <c r="A74" s="2661" t="s">
        <v>696</v>
      </c>
      <c r="B74" s="261" t="s">
        <v>487</v>
      </c>
      <c r="C74" s="180">
        <v>120</v>
      </c>
      <c r="D74" s="1868" t="s">
        <v>82</v>
      </c>
      <c r="E74" s="244">
        <v>5.4</v>
      </c>
      <c r="F74" s="2662">
        <v>5.4</v>
      </c>
      <c r="G74" s="2663"/>
      <c r="H74" s="1788"/>
      <c r="I74" s="1800"/>
      <c r="J74" s="199" t="s">
        <v>80</v>
      </c>
      <c r="K74" s="243">
        <v>105.5</v>
      </c>
      <c r="L74" s="245">
        <v>100</v>
      </c>
      <c r="M74" s="115"/>
      <c r="N74" s="1285" t="s">
        <v>412</v>
      </c>
      <c r="O74" s="1244">
        <f t="shared" ref="O74:T74" si="71">AA73</f>
        <v>8.1</v>
      </c>
      <c r="P74" s="1468">
        <f t="shared" si="71"/>
        <v>8.1</v>
      </c>
      <c r="Q74" s="1244">
        <f t="shared" si="71"/>
        <v>0</v>
      </c>
      <c r="R74" s="1442">
        <f t="shared" si="71"/>
        <v>0</v>
      </c>
      <c r="S74" s="1244">
        <f t="shared" si="71"/>
        <v>0</v>
      </c>
      <c r="T74" s="1443">
        <f t="shared" si="71"/>
        <v>0</v>
      </c>
      <c r="U74" s="1244">
        <f t="shared" si="64"/>
        <v>8.1</v>
      </c>
      <c r="V74" s="1287">
        <f t="shared" si="65"/>
        <v>8.1</v>
      </c>
      <c r="W74" s="1244">
        <f t="shared" si="66"/>
        <v>0</v>
      </c>
      <c r="X74" s="1442">
        <f t="shared" si="67"/>
        <v>0</v>
      </c>
      <c r="Z74" s="2104" t="s">
        <v>857</v>
      </c>
      <c r="AA74" s="1264"/>
      <c r="AB74" s="1544"/>
      <c r="AC74" s="1266"/>
      <c r="AD74" s="1426"/>
      <c r="AE74" s="1269"/>
      <c r="AF74" s="1553"/>
      <c r="AG74" s="1269">
        <f t="shared" si="56"/>
        <v>0</v>
      </c>
      <c r="AH74" s="1427">
        <f t="shared" si="57"/>
        <v>0</v>
      </c>
      <c r="AI74" s="1269">
        <f t="shared" si="58"/>
        <v>0</v>
      </c>
      <c r="AJ74" s="1428">
        <f t="shared" si="59"/>
        <v>0</v>
      </c>
      <c r="AL74" s="2223" t="s">
        <v>874</v>
      </c>
      <c r="AM74" s="1288">
        <f t="shared" si="69"/>
        <v>0</v>
      </c>
      <c r="AN74" s="1289">
        <f t="shared" si="70"/>
        <v>0</v>
      </c>
      <c r="AO74" s="2104" t="s">
        <v>857</v>
      </c>
      <c r="AP74" s="1503">
        <f t="shared" si="60"/>
        <v>0</v>
      </c>
      <c r="AQ74" s="1518">
        <f t="shared" si="61"/>
        <v>0</v>
      </c>
      <c r="AY74" s="11"/>
      <c r="AZ74" s="11"/>
      <c r="BA74" s="11"/>
      <c r="BB74" s="11"/>
      <c r="BC74" s="11"/>
      <c r="BD74" s="11"/>
    </row>
    <row r="75" spans="1:56" ht="14.25" customHeight="1">
      <c r="A75" s="2619"/>
      <c r="B75" s="2664"/>
      <c r="C75" s="2621"/>
      <c r="D75" s="1867" t="s">
        <v>266</v>
      </c>
      <c r="E75" s="875">
        <v>5.4</v>
      </c>
      <c r="F75" s="2659">
        <v>5.4</v>
      </c>
      <c r="G75" s="112"/>
      <c r="H75" s="115"/>
      <c r="I75" s="111"/>
      <c r="J75" s="112"/>
      <c r="K75" s="115"/>
      <c r="L75" s="111"/>
      <c r="M75" s="100"/>
      <c r="N75" s="1282" t="s">
        <v>105</v>
      </c>
      <c r="O75" s="1243"/>
      <c r="P75" s="1236"/>
      <c r="Q75" s="1243"/>
      <c r="R75" s="1339"/>
      <c r="S75" s="1243">
        <f>H101</f>
        <v>15</v>
      </c>
      <c r="T75" s="1444">
        <f>I101</f>
        <v>15</v>
      </c>
      <c r="U75" s="1243">
        <f t="shared" si="64"/>
        <v>0</v>
      </c>
      <c r="V75" s="1430">
        <f t="shared" si="65"/>
        <v>0</v>
      </c>
      <c r="W75" s="1243">
        <f t="shared" si="66"/>
        <v>15</v>
      </c>
      <c r="X75" s="1339">
        <f t="shared" si="67"/>
        <v>15</v>
      </c>
      <c r="Z75" s="1300" t="s">
        <v>434</v>
      </c>
      <c r="AA75" s="1043"/>
      <c r="AB75" s="1545"/>
      <c r="AC75" s="1267"/>
      <c r="AD75" s="1429"/>
      <c r="AE75" s="1267"/>
      <c r="AF75" s="1447"/>
      <c r="AG75" s="1267">
        <f t="shared" ref="AG75:AJ78" si="72">AA75+AC75</f>
        <v>0</v>
      </c>
      <c r="AH75" s="1430">
        <f t="shared" si="72"/>
        <v>0</v>
      </c>
      <c r="AI75" s="1267">
        <f t="shared" si="72"/>
        <v>0</v>
      </c>
      <c r="AJ75" s="1339">
        <f>AD75+AF75</f>
        <v>0</v>
      </c>
      <c r="AL75" s="1282" t="s">
        <v>70</v>
      </c>
      <c r="AM75" s="1283">
        <f t="shared" si="69"/>
        <v>174.79999999999998</v>
      </c>
      <c r="AN75" s="1284">
        <f t="shared" si="70"/>
        <v>157</v>
      </c>
      <c r="AO75" s="1300" t="s">
        <v>434</v>
      </c>
      <c r="AP75" s="1503">
        <f>AA75+AC75+AE75</f>
        <v>0</v>
      </c>
      <c r="AQ75" s="1518">
        <f t="shared" si="61"/>
        <v>0</v>
      </c>
      <c r="AY75" s="11"/>
      <c r="AZ75" s="11"/>
      <c r="BA75" s="11"/>
      <c r="BB75" s="11"/>
      <c r="BC75" s="11"/>
      <c r="BD75" s="11"/>
    </row>
    <row r="76" spans="1:56" ht="15.75" customHeight="1">
      <c r="A76" s="112"/>
      <c r="B76" s="123"/>
      <c r="C76" s="111"/>
      <c r="D76" s="1867" t="s">
        <v>93</v>
      </c>
      <c r="E76" s="875">
        <v>5.4</v>
      </c>
      <c r="F76" s="2659">
        <v>5.4</v>
      </c>
      <c r="G76" s="112"/>
      <c r="H76" s="2665"/>
      <c r="I76" s="111"/>
      <c r="J76" s="112"/>
      <c r="K76" s="115"/>
      <c r="L76" s="111"/>
      <c r="M76" s="100"/>
      <c r="N76" s="476" t="s">
        <v>45</v>
      </c>
      <c r="O76" s="1243"/>
      <c r="P76" s="1236"/>
      <c r="Q76" s="1556">
        <f>E81+K86</f>
        <v>153.18</v>
      </c>
      <c r="R76" s="1339">
        <f>L86+F81</f>
        <v>115</v>
      </c>
      <c r="S76" s="1243"/>
      <c r="T76" s="1444"/>
      <c r="U76" s="1243">
        <f t="shared" si="64"/>
        <v>153.18</v>
      </c>
      <c r="V76" s="1430">
        <f t="shared" si="65"/>
        <v>115</v>
      </c>
      <c r="W76" s="1243">
        <f t="shared" si="66"/>
        <v>153.18</v>
      </c>
      <c r="X76" s="1339">
        <f t="shared" si="67"/>
        <v>115</v>
      </c>
      <c r="Z76" s="1299" t="s">
        <v>298</v>
      </c>
      <c r="AA76" s="1043"/>
      <c r="AB76" s="1546"/>
      <c r="AC76" s="1267"/>
      <c r="AD76" s="1429"/>
      <c r="AE76" s="1267"/>
      <c r="AF76" s="1447"/>
      <c r="AG76" s="1267">
        <f t="shared" si="72"/>
        <v>0</v>
      </c>
      <c r="AH76" s="1430">
        <f t="shared" si="72"/>
        <v>0</v>
      </c>
      <c r="AI76" s="1267">
        <f t="shared" si="72"/>
        <v>0</v>
      </c>
      <c r="AJ76" s="1339">
        <f t="shared" si="72"/>
        <v>0</v>
      </c>
      <c r="AL76" s="1290" t="s">
        <v>104</v>
      </c>
      <c r="AM76" s="1283">
        <f t="shared" si="69"/>
        <v>26.8</v>
      </c>
      <c r="AN76" s="1284">
        <f t="shared" si="70"/>
        <v>25</v>
      </c>
      <c r="AO76" s="1299" t="s">
        <v>298</v>
      </c>
      <c r="AP76" s="1503">
        <f>AA76+AC76+AE76</f>
        <v>0</v>
      </c>
      <c r="AQ76" s="1518">
        <f t="shared" si="61"/>
        <v>0</v>
      </c>
      <c r="AY76" s="11"/>
      <c r="AZ76" s="11"/>
      <c r="BA76" s="11"/>
      <c r="BB76" s="11"/>
      <c r="BC76" s="11"/>
      <c r="BD76" s="11"/>
    </row>
    <row r="77" spans="1:56" ht="15" customHeight="1" thickBot="1">
      <c r="A77" s="1812" t="s">
        <v>398</v>
      </c>
      <c r="B77" s="1813"/>
      <c r="C77" s="1814">
        <f>C71+C72+C73+C74+135+25</f>
        <v>520</v>
      </c>
      <c r="D77" s="2666" t="s">
        <v>543</v>
      </c>
      <c r="E77" s="2667">
        <v>25</v>
      </c>
      <c r="F77" s="2668">
        <v>25</v>
      </c>
      <c r="G77" s="1777"/>
      <c r="H77" s="1780"/>
      <c r="I77" s="1779"/>
      <c r="J77" s="1777"/>
      <c r="K77" s="1780"/>
      <c r="L77" s="1779"/>
      <c r="M77" s="100"/>
      <c r="N77" s="2222" t="s">
        <v>873</v>
      </c>
      <c r="O77" s="1245">
        <f t="shared" ref="O77:T77" si="73">AA88</f>
        <v>0</v>
      </c>
      <c r="P77" s="1445">
        <f t="shared" si="73"/>
        <v>0</v>
      </c>
      <c r="Q77" s="2224">
        <f t="shared" si="73"/>
        <v>217.95</v>
      </c>
      <c r="R77" s="2225">
        <f t="shared" si="73"/>
        <v>193.85000000000002</v>
      </c>
      <c r="S77" s="1245">
        <f t="shared" si="73"/>
        <v>2</v>
      </c>
      <c r="T77" s="1447">
        <f t="shared" si="73"/>
        <v>2</v>
      </c>
      <c r="U77" s="2224">
        <f t="shared" ref="U77:U107" si="74">O77+Q77</f>
        <v>217.95</v>
      </c>
      <c r="V77" s="1289">
        <f t="shared" ref="V77:V107" si="75">P77+R77</f>
        <v>193.85000000000002</v>
      </c>
      <c r="W77" s="2224">
        <f t="shared" ref="W77:W107" si="76">Q77+S77</f>
        <v>219.95</v>
      </c>
      <c r="X77" s="2225">
        <f t="shared" ref="X77:X107" si="77">R77+T77</f>
        <v>195.85000000000002</v>
      </c>
      <c r="Z77" s="1301" t="s">
        <v>494</v>
      </c>
      <c r="AA77" s="1043"/>
      <c r="AB77" s="1547"/>
      <c r="AC77" s="1267">
        <f>K81</f>
        <v>60</v>
      </c>
      <c r="AD77" s="1429">
        <f>L81</f>
        <v>60</v>
      </c>
      <c r="AE77" s="1268"/>
      <c r="AF77" s="1554"/>
      <c r="AG77" s="1268">
        <f t="shared" si="72"/>
        <v>60</v>
      </c>
      <c r="AH77" s="1432">
        <f t="shared" si="72"/>
        <v>60</v>
      </c>
      <c r="AI77" s="1268">
        <f t="shared" si="72"/>
        <v>60</v>
      </c>
      <c r="AJ77" s="1232">
        <f t="shared" si="72"/>
        <v>60</v>
      </c>
      <c r="AL77" s="1282" t="s">
        <v>132</v>
      </c>
      <c r="AM77" s="1283">
        <f t="shared" si="69"/>
        <v>0</v>
      </c>
      <c r="AN77" s="1284">
        <f t="shared" si="70"/>
        <v>0</v>
      </c>
      <c r="AO77" s="1301" t="s">
        <v>494</v>
      </c>
      <c r="AP77" s="1503">
        <f>AA77+AC77+AE77</f>
        <v>60</v>
      </c>
      <c r="AQ77" s="1518">
        <f t="shared" si="61"/>
        <v>60</v>
      </c>
      <c r="AY77" s="11"/>
      <c r="AZ77" s="11"/>
      <c r="BA77" s="11"/>
      <c r="BB77" s="11"/>
      <c r="BC77" s="11"/>
      <c r="BD77" s="11"/>
    </row>
    <row r="78" spans="1:56" ht="15.75" thickBot="1">
      <c r="A78" s="765"/>
      <c r="B78" s="376" t="s">
        <v>123</v>
      </c>
      <c r="C78" s="242"/>
      <c r="D78" s="2669" t="s">
        <v>605</v>
      </c>
      <c r="E78" s="121"/>
      <c r="F78" s="121"/>
      <c r="G78" s="2358" t="s">
        <v>587</v>
      </c>
      <c r="H78" s="2371"/>
      <c r="I78" s="2371"/>
      <c r="J78" s="2670" t="s">
        <v>514</v>
      </c>
      <c r="K78" s="121"/>
      <c r="L78" s="242"/>
      <c r="M78" s="100"/>
      <c r="N78" s="2223" t="s">
        <v>874</v>
      </c>
      <c r="O78" s="1245">
        <f t="shared" ref="O78:T78" si="78">AA95</f>
        <v>0</v>
      </c>
      <c r="P78" s="1445">
        <f t="shared" si="78"/>
        <v>0</v>
      </c>
      <c r="Q78" s="1245">
        <f t="shared" si="78"/>
        <v>0</v>
      </c>
      <c r="R78" s="1446">
        <f t="shared" si="78"/>
        <v>0</v>
      </c>
      <c r="S78" s="1245">
        <f t="shared" si="78"/>
        <v>0</v>
      </c>
      <c r="T78" s="1447">
        <f t="shared" si="78"/>
        <v>0</v>
      </c>
      <c r="U78" s="1245">
        <f t="shared" si="74"/>
        <v>0</v>
      </c>
      <c r="V78" s="1289">
        <f t="shared" si="75"/>
        <v>0</v>
      </c>
      <c r="W78" s="1245">
        <f t="shared" si="76"/>
        <v>0</v>
      </c>
      <c r="X78" s="1446">
        <f t="shared" si="77"/>
        <v>0</v>
      </c>
      <c r="Z78" s="1301" t="s">
        <v>63</v>
      </c>
      <c r="AA78" s="1264"/>
      <c r="AB78" s="1544"/>
      <c r="AC78" s="1266"/>
      <c r="AD78" s="1426"/>
      <c r="AE78" s="1267"/>
      <c r="AF78" s="1447"/>
      <c r="AG78" s="1267">
        <f t="shared" si="72"/>
        <v>0</v>
      </c>
      <c r="AH78" s="1430">
        <f t="shared" si="72"/>
        <v>0</v>
      </c>
      <c r="AI78" s="1267">
        <f t="shared" si="72"/>
        <v>0</v>
      </c>
      <c r="AJ78" s="1339">
        <f t="shared" si="72"/>
        <v>0</v>
      </c>
      <c r="AL78" s="476" t="s">
        <v>85</v>
      </c>
      <c r="AM78" s="1283">
        <f t="shared" si="69"/>
        <v>50.36</v>
      </c>
      <c r="AN78" s="1284">
        <f t="shared" si="70"/>
        <v>42.8</v>
      </c>
      <c r="AO78" s="1301" t="s">
        <v>63</v>
      </c>
      <c r="AP78" s="1503">
        <f>AA78+AC78+AE78</f>
        <v>0</v>
      </c>
      <c r="AQ78" s="1518">
        <f t="shared" si="61"/>
        <v>0</v>
      </c>
      <c r="AY78" s="11"/>
      <c r="AZ78" s="11"/>
      <c r="BA78" s="11"/>
      <c r="BB78" s="11"/>
      <c r="BC78" s="11"/>
      <c r="BD78" s="11"/>
    </row>
    <row r="79" spans="1:56" ht="15.75" thickBot="1">
      <c r="A79" s="2671" t="s">
        <v>513</v>
      </c>
      <c r="B79" s="284" t="s">
        <v>514</v>
      </c>
      <c r="C79" s="180">
        <v>60</v>
      </c>
      <c r="D79" s="1658" t="s">
        <v>100</v>
      </c>
      <c r="E79" s="172" t="s">
        <v>101</v>
      </c>
      <c r="F79" s="2580" t="s">
        <v>102</v>
      </c>
      <c r="G79" s="2361" t="s">
        <v>585</v>
      </c>
      <c r="H79" s="2601"/>
      <c r="I79" s="2601"/>
      <c r="J79" s="2672" t="s">
        <v>516</v>
      </c>
      <c r="K79" s="2601"/>
      <c r="L79" s="2602"/>
      <c r="M79" s="100"/>
      <c r="N79" s="1282" t="s">
        <v>70</v>
      </c>
      <c r="O79" s="1246">
        <f t="shared" ref="O79:T79" si="79">AA103</f>
        <v>161.19999999999999</v>
      </c>
      <c r="P79" s="1448">
        <f t="shared" si="79"/>
        <v>145</v>
      </c>
      <c r="Q79" s="1246">
        <f t="shared" si="79"/>
        <v>0</v>
      </c>
      <c r="R79" s="1339">
        <f t="shared" si="79"/>
        <v>0</v>
      </c>
      <c r="S79" s="1246">
        <f t="shared" si="79"/>
        <v>13.6</v>
      </c>
      <c r="T79" s="1444">
        <f t="shared" si="79"/>
        <v>12</v>
      </c>
      <c r="U79" s="1246">
        <f t="shared" si="74"/>
        <v>161.19999999999999</v>
      </c>
      <c r="V79" s="1430">
        <f t="shared" si="75"/>
        <v>145</v>
      </c>
      <c r="W79" s="1246">
        <f t="shared" si="76"/>
        <v>13.6</v>
      </c>
      <c r="X79" s="1339">
        <f t="shared" si="77"/>
        <v>12</v>
      </c>
      <c r="Z79" s="1700" t="s">
        <v>583</v>
      </c>
      <c r="AA79" s="1043"/>
      <c r="AB79" s="1545"/>
      <c r="AC79" s="1267"/>
      <c r="AD79" s="1429"/>
      <c r="AE79" s="1267"/>
      <c r="AF79" s="1447"/>
      <c r="AG79" s="1267">
        <f t="shared" ref="AG79:AG80" si="80">AA79+AC79</f>
        <v>0</v>
      </c>
      <c r="AH79" s="1430">
        <f t="shared" ref="AH79:AH80" si="81">AB79+AD79</f>
        <v>0</v>
      </c>
      <c r="AI79" s="1267">
        <f t="shared" ref="AI79:AI80" si="82">AC79+AE79</f>
        <v>0</v>
      </c>
      <c r="AJ79" s="1339">
        <f t="shared" ref="AJ79:AJ80" si="83">AD79+AF79</f>
        <v>0</v>
      </c>
      <c r="AL79" s="476" t="s">
        <v>438</v>
      </c>
      <c r="AM79" s="1283">
        <f t="shared" si="69"/>
        <v>0</v>
      </c>
      <c r="AN79" s="1284">
        <f t="shared" si="70"/>
        <v>0</v>
      </c>
      <c r="AO79" s="1700" t="s">
        <v>583</v>
      </c>
      <c r="AP79" s="1503">
        <f>AA79+AC79+AE79</f>
        <v>0</v>
      </c>
      <c r="AQ79" s="1518">
        <f t="shared" si="61"/>
        <v>0</v>
      </c>
      <c r="AY79" s="11"/>
      <c r="AZ79" s="11"/>
      <c r="BA79" s="11"/>
      <c r="BB79" s="11"/>
      <c r="BC79" s="11"/>
      <c r="BD79" s="11"/>
    </row>
    <row r="80" spans="1:56" ht="15.75" thickBot="1">
      <c r="A80" s="2673"/>
      <c r="B80" s="181" t="s">
        <v>515</v>
      </c>
      <c r="C80" s="2674"/>
      <c r="D80" s="2332" t="s">
        <v>74</v>
      </c>
      <c r="E80" s="2675">
        <v>41</v>
      </c>
      <c r="F80" s="1837">
        <v>32.799999999999997</v>
      </c>
      <c r="G80" s="1653" t="s">
        <v>100</v>
      </c>
      <c r="H80" s="1763" t="s">
        <v>101</v>
      </c>
      <c r="I80" s="1764" t="s">
        <v>102</v>
      </c>
      <c r="J80" s="1712" t="s">
        <v>100</v>
      </c>
      <c r="K80" s="172" t="s">
        <v>101</v>
      </c>
      <c r="L80" s="173" t="s">
        <v>102</v>
      </c>
      <c r="M80" s="100"/>
      <c r="N80" s="1290" t="s">
        <v>104</v>
      </c>
      <c r="O80" s="1246">
        <f t="shared" ref="O80:T80" si="84">AA107</f>
        <v>0</v>
      </c>
      <c r="P80" s="1236">
        <f t="shared" si="84"/>
        <v>0</v>
      </c>
      <c r="Q80" s="1246">
        <f t="shared" si="84"/>
        <v>26.8</v>
      </c>
      <c r="R80" s="1430">
        <f t="shared" si="84"/>
        <v>25</v>
      </c>
      <c r="S80" s="1246">
        <f t="shared" si="84"/>
        <v>0</v>
      </c>
      <c r="T80" s="1444">
        <f t="shared" si="84"/>
        <v>0</v>
      </c>
      <c r="U80" s="1243">
        <f t="shared" si="74"/>
        <v>26.8</v>
      </c>
      <c r="V80" s="1430">
        <f t="shared" si="75"/>
        <v>25</v>
      </c>
      <c r="W80" s="1243">
        <f t="shared" si="76"/>
        <v>26.8</v>
      </c>
      <c r="X80" s="1339">
        <f t="shared" si="77"/>
        <v>25</v>
      </c>
      <c r="Z80" s="1300" t="s">
        <v>584</v>
      </c>
      <c r="AA80" s="1043"/>
      <c r="AB80" s="1546"/>
      <c r="AC80" s="1267"/>
      <c r="AD80" s="1429"/>
      <c r="AE80" s="1267"/>
      <c r="AF80" s="1447"/>
      <c r="AG80" s="1267">
        <f t="shared" si="80"/>
        <v>0</v>
      </c>
      <c r="AH80" s="1430">
        <f t="shared" si="81"/>
        <v>0</v>
      </c>
      <c r="AI80" s="1267">
        <f t="shared" si="82"/>
        <v>0</v>
      </c>
      <c r="AJ80" s="1339">
        <f t="shared" si="83"/>
        <v>0</v>
      </c>
      <c r="AL80" s="1282" t="s">
        <v>121</v>
      </c>
      <c r="AM80" s="1283">
        <f t="shared" si="69"/>
        <v>0</v>
      </c>
      <c r="AN80" s="1284">
        <f t="shared" si="70"/>
        <v>0</v>
      </c>
      <c r="AO80" s="1300" t="s">
        <v>584</v>
      </c>
      <c r="AP80" s="1503">
        <f t="shared" si="60"/>
        <v>0</v>
      </c>
      <c r="AQ80" s="1518">
        <f t="shared" si="61"/>
        <v>0</v>
      </c>
      <c r="AY80" s="11"/>
      <c r="AZ80" s="11"/>
      <c r="BA80" s="11"/>
      <c r="BB80" s="11"/>
      <c r="BC80" s="11"/>
      <c r="BD80" s="11"/>
    </row>
    <row r="81" spans="1:56">
      <c r="A81" s="2676" t="s">
        <v>681</v>
      </c>
      <c r="B81" s="261" t="s">
        <v>605</v>
      </c>
      <c r="C81" s="2677">
        <v>200</v>
      </c>
      <c r="D81" s="198" t="s">
        <v>45</v>
      </c>
      <c r="E81" s="274">
        <v>53.4</v>
      </c>
      <c r="F81" s="2363">
        <v>40</v>
      </c>
      <c r="G81" s="140" t="s">
        <v>65</v>
      </c>
      <c r="H81" s="2678">
        <v>126</v>
      </c>
      <c r="I81" s="2679">
        <v>104</v>
      </c>
      <c r="J81" s="2328" t="s">
        <v>514</v>
      </c>
      <c r="K81" s="2567">
        <v>60</v>
      </c>
      <c r="L81" s="2568">
        <v>60</v>
      </c>
      <c r="M81" s="100"/>
      <c r="N81" s="1282" t="s">
        <v>132</v>
      </c>
      <c r="O81" s="1243"/>
      <c r="P81" s="1236"/>
      <c r="Q81" s="1243"/>
      <c r="R81" s="1339"/>
      <c r="S81" s="1243"/>
      <c r="T81" s="1444"/>
      <c r="U81" s="1243">
        <f t="shared" si="74"/>
        <v>0</v>
      </c>
      <c r="V81" s="1430">
        <f t="shared" si="75"/>
        <v>0</v>
      </c>
      <c r="W81" s="1243">
        <f t="shared" si="76"/>
        <v>0</v>
      </c>
      <c r="X81" s="1339">
        <f t="shared" si="77"/>
        <v>0</v>
      </c>
      <c r="Z81" s="1301" t="s">
        <v>125</v>
      </c>
      <c r="AA81" s="1043"/>
      <c r="AB81" s="1546"/>
      <c r="AC81" s="1267"/>
      <c r="AD81" s="1429"/>
      <c r="AE81" s="1267"/>
      <c r="AF81" s="1447"/>
      <c r="AG81" s="1267">
        <f t="shared" ref="AG81:AJ88" si="85">AA81+AC81</f>
        <v>0</v>
      </c>
      <c r="AH81" s="1430">
        <f t="shared" si="85"/>
        <v>0</v>
      </c>
      <c r="AI81" s="1267">
        <f t="shared" si="85"/>
        <v>0</v>
      </c>
      <c r="AJ81" s="1339">
        <f t="shared" si="85"/>
        <v>0</v>
      </c>
      <c r="AL81" s="1282" t="s">
        <v>65</v>
      </c>
      <c r="AM81" s="1283">
        <f t="shared" si="69"/>
        <v>126</v>
      </c>
      <c r="AN81" s="1284">
        <f t="shared" si="70"/>
        <v>104</v>
      </c>
      <c r="AO81" s="1301" t="s">
        <v>125</v>
      </c>
      <c r="AP81" s="1503">
        <f t="shared" si="60"/>
        <v>0</v>
      </c>
      <c r="AQ81" s="1518">
        <f t="shared" si="61"/>
        <v>0</v>
      </c>
      <c r="AY81" s="11"/>
      <c r="AZ81" s="11"/>
      <c r="BA81" s="11"/>
      <c r="BB81" s="11"/>
      <c r="BC81" s="11"/>
      <c r="BD81" s="11"/>
    </row>
    <row r="82" spans="1:56" ht="13.5" customHeight="1" thickBot="1">
      <c r="A82" s="176" t="s">
        <v>586</v>
      </c>
      <c r="B82" s="284" t="s">
        <v>587</v>
      </c>
      <c r="C82" s="2680">
        <v>100</v>
      </c>
      <c r="D82" s="198" t="s">
        <v>68</v>
      </c>
      <c r="E82" s="274">
        <v>10</v>
      </c>
      <c r="F82" s="2363">
        <v>8</v>
      </c>
      <c r="G82" s="1804" t="s">
        <v>82</v>
      </c>
      <c r="H82" s="243">
        <v>5</v>
      </c>
      <c r="I82" s="1801">
        <v>5</v>
      </c>
      <c r="J82" s="2681"/>
      <c r="K82" s="2682"/>
      <c r="L82" s="2683"/>
      <c r="M82" s="100"/>
      <c r="N82" s="476" t="s">
        <v>424</v>
      </c>
      <c r="O82" s="1243">
        <f t="shared" ref="O82:T82" si="86">AA110</f>
        <v>0</v>
      </c>
      <c r="P82" s="1236">
        <f t="shared" si="86"/>
        <v>0</v>
      </c>
      <c r="Q82" s="1243">
        <f t="shared" si="86"/>
        <v>0</v>
      </c>
      <c r="R82" s="1339">
        <f t="shared" si="86"/>
        <v>0</v>
      </c>
      <c r="S82" s="1243">
        <f t="shared" si="86"/>
        <v>50.36</v>
      </c>
      <c r="T82" s="1444">
        <f t="shared" si="86"/>
        <v>42.8</v>
      </c>
      <c r="U82" s="1243">
        <f t="shared" si="74"/>
        <v>0</v>
      </c>
      <c r="V82" s="1430">
        <f t="shared" si="75"/>
        <v>0</v>
      </c>
      <c r="W82" s="1243">
        <f t="shared" si="76"/>
        <v>50.36</v>
      </c>
      <c r="X82" s="1339">
        <f t="shared" si="77"/>
        <v>42.8</v>
      </c>
      <c r="Z82" s="1301" t="s">
        <v>87</v>
      </c>
      <c r="AA82" s="1043"/>
      <c r="AB82" s="1549"/>
      <c r="AC82" s="1267">
        <f>E84</f>
        <v>9.6</v>
      </c>
      <c r="AD82" s="1429">
        <f>F84</f>
        <v>8</v>
      </c>
      <c r="AE82" s="1267"/>
      <c r="AF82" s="1447"/>
      <c r="AG82" s="1267">
        <f t="shared" si="85"/>
        <v>9.6</v>
      </c>
      <c r="AH82" s="1430">
        <f t="shared" si="85"/>
        <v>8</v>
      </c>
      <c r="AI82" s="1267">
        <f t="shared" si="85"/>
        <v>9.6</v>
      </c>
      <c r="AJ82" s="1339">
        <f t="shared" si="85"/>
        <v>8</v>
      </c>
      <c r="AL82" s="1282" t="s">
        <v>60</v>
      </c>
      <c r="AM82" s="1283">
        <f t="shared" si="69"/>
        <v>117.89</v>
      </c>
      <c r="AN82" s="1284">
        <f t="shared" si="70"/>
        <v>112.39</v>
      </c>
      <c r="AO82" s="1301" t="s">
        <v>87</v>
      </c>
      <c r="AP82" s="1503">
        <f t="shared" si="60"/>
        <v>9.6</v>
      </c>
      <c r="AQ82" s="1518">
        <f t="shared" si="61"/>
        <v>8</v>
      </c>
      <c r="AY82" s="11"/>
      <c r="AZ82" s="11"/>
      <c r="BA82" s="11"/>
      <c r="BB82" s="11"/>
      <c r="BC82" s="11"/>
      <c r="BD82" s="11"/>
    </row>
    <row r="83" spans="1:56" ht="12.75" customHeight="1">
      <c r="A83" s="821"/>
      <c r="B83" s="1087" t="s">
        <v>585</v>
      </c>
      <c r="C83" s="115"/>
      <c r="D83" s="2588" t="s">
        <v>959</v>
      </c>
      <c r="E83" s="100"/>
      <c r="F83" s="100"/>
      <c r="G83" s="198" t="s">
        <v>79</v>
      </c>
      <c r="H83" s="243">
        <v>5</v>
      </c>
      <c r="I83" s="1801">
        <v>5</v>
      </c>
      <c r="J83" s="2684" t="s">
        <v>590</v>
      </c>
      <c r="K83" s="206"/>
      <c r="L83" s="2685"/>
      <c r="M83" s="100"/>
      <c r="N83" s="1282" t="s">
        <v>425</v>
      </c>
      <c r="O83" s="1243">
        <f t="shared" ref="O83:T83" si="87">AA114</f>
        <v>0</v>
      </c>
      <c r="P83" s="1448">
        <f t="shared" si="87"/>
        <v>0</v>
      </c>
      <c r="Q83" s="1243">
        <f t="shared" si="87"/>
        <v>0</v>
      </c>
      <c r="R83" s="1430">
        <f t="shared" si="87"/>
        <v>0</v>
      </c>
      <c r="S83" s="1243">
        <f t="shared" si="87"/>
        <v>0</v>
      </c>
      <c r="T83" s="1449">
        <f t="shared" si="87"/>
        <v>0</v>
      </c>
      <c r="U83" s="1243">
        <f t="shared" si="74"/>
        <v>0</v>
      </c>
      <c r="V83" s="1430">
        <f t="shared" si="75"/>
        <v>0</v>
      </c>
      <c r="W83" s="1243">
        <f t="shared" si="76"/>
        <v>0</v>
      </c>
      <c r="X83" s="1339">
        <f t="shared" si="77"/>
        <v>0</v>
      </c>
      <c r="Z83" s="1301" t="s">
        <v>68</v>
      </c>
      <c r="AA83" s="1043"/>
      <c r="AB83" s="1549"/>
      <c r="AC83" s="1267">
        <f>E82+K90</f>
        <v>101.35</v>
      </c>
      <c r="AD83" s="1429">
        <f>F82+L90</f>
        <v>87.05</v>
      </c>
      <c r="AE83" s="1267"/>
      <c r="AF83" s="1447"/>
      <c r="AG83" s="1267">
        <f t="shared" si="85"/>
        <v>101.35</v>
      </c>
      <c r="AH83" s="1430">
        <f t="shared" si="85"/>
        <v>87.05</v>
      </c>
      <c r="AI83" s="1267">
        <f t="shared" si="85"/>
        <v>101.35</v>
      </c>
      <c r="AJ83" s="1339">
        <f t="shared" si="85"/>
        <v>87.05</v>
      </c>
      <c r="AL83" s="1282" t="s">
        <v>139</v>
      </c>
      <c r="AM83" s="1283">
        <f t="shared" si="69"/>
        <v>0</v>
      </c>
      <c r="AN83" s="1291">
        <f t="shared" si="70"/>
        <v>0</v>
      </c>
      <c r="AO83" s="1301" t="s">
        <v>68</v>
      </c>
      <c r="AP83" s="1503">
        <f t="shared" si="60"/>
        <v>101.35</v>
      </c>
      <c r="AQ83" s="1518">
        <f t="shared" si="61"/>
        <v>87.05</v>
      </c>
      <c r="AY83" s="11"/>
      <c r="AZ83" s="11"/>
      <c r="BA83" s="11"/>
      <c r="BB83" s="11"/>
      <c r="BC83" s="11"/>
      <c r="BD83" s="11"/>
    </row>
    <row r="84" spans="1:56" ht="15.75" thickBot="1">
      <c r="A84" s="2362" t="s">
        <v>588</v>
      </c>
      <c r="B84" s="2326" t="s">
        <v>590</v>
      </c>
      <c r="C84" s="2686" t="s">
        <v>931</v>
      </c>
      <c r="D84" s="198" t="s">
        <v>162</v>
      </c>
      <c r="E84" s="274">
        <v>9.6</v>
      </c>
      <c r="F84" s="2363">
        <v>8</v>
      </c>
      <c r="G84" s="1807" t="s">
        <v>95</v>
      </c>
      <c r="H84" s="243"/>
      <c r="I84" s="1801"/>
      <c r="J84" s="2687" t="s">
        <v>589</v>
      </c>
      <c r="K84" s="2688"/>
      <c r="L84" s="1766"/>
      <c r="M84" s="100"/>
      <c r="N84" s="1282" t="s">
        <v>121</v>
      </c>
      <c r="O84" s="1243"/>
      <c r="P84" s="1236"/>
      <c r="Q84" s="1243"/>
      <c r="R84" s="1339"/>
      <c r="S84" s="1243"/>
      <c r="T84" s="1444"/>
      <c r="U84" s="1243">
        <f t="shared" si="74"/>
        <v>0</v>
      </c>
      <c r="V84" s="1430">
        <f t="shared" si="75"/>
        <v>0</v>
      </c>
      <c r="W84" s="1243">
        <f t="shared" si="76"/>
        <v>0</v>
      </c>
      <c r="X84" s="1339">
        <f t="shared" si="77"/>
        <v>0</v>
      </c>
      <c r="Z84" s="1301" t="s">
        <v>74</v>
      </c>
      <c r="AA84" s="1043"/>
      <c r="AB84" s="1546"/>
      <c r="AC84" s="1267">
        <f>E80</f>
        <v>41</v>
      </c>
      <c r="AD84" s="1429">
        <f>F80</f>
        <v>32.799999999999997</v>
      </c>
      <c r="AE84" s="1267"/>
      <c r="AF84" s="1447"/>
      <c r="AG84" s="1267">
        <f t="shared" si="85"/>
        <v>41</v>
      </c>
      <c r="AH84" s="1430">
        <f t="shared" si="85"/>
        <v>32.799999999999997</v>
      </c>
      <c r="AI84" s="1267">
        <f t="shared" si="85"/>
        <v>41</v>
      </c>
      <c r="AJ84" s="1339">
        <f t="shared" si="85"/>
        <v>32.799999999999997</v>
      </c>
      <c r="AL84" s="1282" t="s">
        <v>64</v>
      </c>
      <c r="AM84" s="1283">
        <f t="shared" si="69"/>
        <v>127.7</v>
      </c>
      <c r="AN84" s="1291">
        <f t="shared" si="70"/>
        <v>125</v>
      </c>
      <c r="AO84" s="1301" t="s">
        <v>74</v>
      </c>
      <c r="AP84" s="1503">
        <f t="shared" si="60"/>
        <v>41</v>
      </c>
      <c r="AQ84" s="1518">
        <f t="shared" si="61"/>
        <v>32.799999999999997</v>
      </c>
      <c r="AY84" s="11"/>
      <c r="AZ84" s="11"/>
      <c r="BA84" s="11"/>
      <c r="BB84" s="11"/>
      <c r="BC84" s="11"/>
      <c r="BD84" s="11"/>
    </row>
    <row r="85" spans="1:56" ht="15.75" thickBot="1">
      <c r="A85" s="112"/>
      <c r="B85" s="2327" t="s">
        <v>589</v>
      </c>
      <c r="C85" s="115"/>
      <c r="D85" s="2588" t="s">
        <v>952</v>
      </c>
      <c r="E85" s="100"/>
      <c r="F85" s="115"/>
      <c r="G85" s="198" t="s">
        <v>93</v>
      </c>
      <c r="H85" s="244">
        <v>12.5</v>
      </c>
      <c r="I85" s="1801">
        <v>12.5</v>
      </c>
      <c r="J85" s="2579" t="s">
        <v>100</v>
      </c>
      <c r="K85" s="172" t="s">
        <v>101</v>
      </c>
      <c r="L85" s="173" t="s">
        <v>102</v>
      </c>
      <c r="M85" s="100"/>
      <c r="N85" s="1282" t="s">
        <v>65</v>
      </c>
      <c r="O85" s="1243"/>
      <c r="P85" s="1236"/>
      <c r="Q85" s="1243">
        <f>H81</f>
        <v>126</v>
      </c>
      <c r="R85" s="1339">
        <f>I81</f>
        <v>104</v>
      </c>
      <c r="S85" s="1243"/>
      <c r="T85" s="1444"/>
      <c r="U85" s="1243">
        <f t="shared" si="74"/>
        <v>126</v>
      </c>
      <c r="V85" s="1430">
        <f t="shared" si="75"/>
        <v>104</v>
      </c>
      <c r="W85" s="1243">
        <f t="shared" si="76"/>
        <v>126</v>
      </c>
      <c r="X85" s="1339">
        <f t="shared" si="77"/>
        <v>104</v>
      </c>
      <c r="Z85" s="1301" t="s">
        <v>129</v>
      </c>
      <c r="AA85" s="1043"/>
      <c r="AB85" s="1550"/>
      <c r="AC85" s="1267"/>
      <c r="AD85" s="1429"/>
      <c r="AE85" s="1267"/>
      <c r="AF85" s="1447"/>
      <c r="AG85" s="1267">
        <f t="shared" si="85"/>
        <v>0</v>
      </c>
      <c r="AH85" s="1430">
        <f t="shared" si="85"/>
        <v>0</v>
      </c>
      <c r="AI85" s="1267">
        <f t="shared" si="85"/>
        <v>0</v>
      </c>
      <c r="AJ85" s="1339">
        <f t="shared" si="85"/>
        <v>0</v>
      </c>
      <c r="AL85" s="1282" t="s">
        <v>47</v>
      </c>
      <c r="AM85" s="1283">
        <f t="shared" si="69"/>
        <v>0</v>
      </c>
      <c r="AN85" s="1291">
        <f t="shared" si="70"/>
        <v>0</v>
      </c>
      <c r="AO85" s="1301" t="s">
        <v>129</v>
      </c>
      <c r="AP85" s="1503">
        <f t="shared" si="60"/>
        <v>0</v>
      </c>
      <c r="AQ85" s="1518">
        <f t="shared" si="61"/>
        <v>0</v>
      </c>
      <c r="AY85" s="11"/>
      <c r="AZ85" s="11"/>
      <c r="BA85" s="11"/>
      <c r="BB85" s="11"/>
      <c r="BC85" s="11"/>
      <c r="BD85" s="11"/>
    </row>
    <row r="86" spans="1:56" ht="12.75" customHeight="1">
      <c r="A86" s="2689" t="s">
        <v>391</v>
      </c>
      <c r="B86" s="1867" t="s">
        <v>168</v>
      </c>
      <c r="C86" s="2680">
        <v>200</v>
      </c>
      <c r="D86" s="198" t="s">
        <v>592</v>
      </c>
      <c r="E86" s="274">
        <v>4</v>
      </c>
      <c r="F86" s="2363">
        <v>4</v>
      </c>
      <c r="G86" s="198" t="s">
        <v>79</v>
      </c>
      <c r="H86" s="243">
        <v>3.75</v>
      </c>
      <c r="I86" s="1801">
        <v>3.75</v>
      </c>
      <c r="J86" s="140" t="s">
        <v>45</v>
      </c>
      <c r="K86" s="2690">
        <v>99.78</v>
      </c>
      <c r="L86" s="1798">
        <v>75</v>
      </c>
      <c r="M86" s="100"/>
      <c r="N86" s="1282" t="s">
        <v>60</v>
      </c>
      <c r="O86" s="1243">
        <f>K74</f>
        <v>105.5</v>
      </c>
      <c r="P86" s="1450">
        <f>L74</f>
        <v>100</v>
      </c>
      <c r="Q86" s="1243"/>
      <c r="R86" s="1451"/>
      <c r="S86" s="1243">
        <f>H100</f>
        <v>12.39</v>
      </c>
      <c r="T86" s="1449">
        <f>I100</f>
        <v>12.39</v>
      </c>
      <c r="U86" s="1243">
        <f t="shared" si="74"/>
        <v>105.5</v>
      </c>
      <c r="V86" s="1430">
        <f t="shared" si="75"/>
        <v>100</v>
      </c>
      <c r="W86" s="1243">
        <f t="shared" si="76"/>
        <v>12.39</v>
      </c>
      <c r="X86" s="1339">
        <f t="shared" si="77"/>
        <v>12.39</v>
      </c>
      <c r="Z86" s="1301" t="s">
        <v>130</v>
      </c>
      <c r="AA86" s="1043"/>
      <c r="AB86" s="1551"/>
      <c r="AC86" s="1267"/>
      <c r="AD86" s="1429"/>
      <c r="AE86" s="1267"/>
      <c r="AF86" s="1447"/>
      <c r="AG86" s="1267">
        <f t="shared" si="85"/>
        <v>0</v>
      </c>
      <c r="AH86" s="1430">
        <f t="shared" si="85"/>
        <v>0</v>
      </c>
      <c r="AI86" s="1267">
        <f t="shared" si="85"/>
        <v>0</v>
      </c>
      <c r="AJ86" s="1339">
        <f t="shared" si="85"/>
        <v>0</v>
      </c>
      <c r="AL86" s="1282" t="s">
        <v>67</v>
      </c>
      <c r="AM86" s="1283">
        <f t="shared" si="69"/>
        <v>30.549999999999997</v>
      </c>
      <c r="AN86" s="1291">
        <f t="shared" si="70"/>
        <v>30.549999999999997</v>
      </c>
      <c r="AO86" s="1301" t="s">
        <v>127</v>
      </c>
      <c r="AP86" s="1503">
        <f t="shared" si="60"/>
        <v>0</v>
      </c>
      <c r="AQ86" s="1518">
        <f t="shared" si="61"/>
        <v>0</v>
      </c>
      <c r="AY86" s="11"/>
      <c r="AZ86" s="11"/>
      <c r="BA86" s="11"/>
      <c r="BB86" s="11"/>
      <c r="BC86" s="11"/>
      <c r="BD86" s="11"/>
    </row>
    <row r="87" spans="1:56" ht="13.5" customHeight="1" thickBot="1">
      <c r="A87" s="2673"/>
      <c r="B87" s="2328" t="s">
        <v>240</v>
      </c>
      <c r="C87" s="2691"/>
      <c r="D87" s="198" t="s">
        <v>497</v>
      </c>
      <c r="E87" s="244">
        <v>0.06</v>
      </c>
      <c r="F87" s="1730">
        <v>0.06</v>
      </c>
      <c r="G87" s="198" t="s">
        <v>81</v>
      </c>
      <c r="H87" s="258">
        <v>37.5</v>
      </c>
      <c r="I87" s="879">
        <v>37.5</v>
      </c>
      <c r="J87" s="2588" t="s">
        <v>961</v>
      </c>
      <c r="K87" s="115"/>
      <c r="L87" s="111"/>
      <c r="M87" s="100"/>
      <c r="N87" s="1282" t="s">
        <v>139</v>
      </c>
      <c r="O87" s="1243"/>
      <c r="P87" s="1236"/>
      <c r="Q87" s="1243"/>
      <c r="R87" s="1339"/>
      <c r="S87" s="1243"/>
      <c r="T87" s="1444"/>
      <c r="U87" s="1243">
        <f t="shared" si="74"/>
        <v>0</v>
      </c>
      <c r="V87" s="1430">
        <f t="shared" si="75"/>
        <v>0</v>
      </c>
      <c r="W87" s="1243">
        <f t="shared" si="76"/>
        <v>0</v>
      </c>
      <c r="X87" s="1339">
        <f t="shared" si="77"/>
        <v>0</v>
      </c>
      <c r="Z87" s="1300" t="s">
        <v>96</v>
      </c>
      <c r="AA87" s="1265"/>
      <c r="AB87" s="1552"/>
      <c r="AC87" s="2143">
        <f>E88</f>
        <v>6</v>
      </c>
      <c r="AD87" s="1431">
        <f>F88</f>
        <v>6</v>
      </c>
      <c r="AE87" s="1268">
        <f>K101</f>
        <v>2</v>
      </c>
      <c r="AF87" s="1554">
        <f>L101</f>
        <v>2</v>
      </c>
      <c r="AG87" s="1268">
        <f t="shared" si="85"/>
        <v>6</v>
      </c>
      <c r="AH87" s="1432">
        <f t="shared" si="85"/>
        <v>6</v>
      </c>
      <c r="AI87" s="1268">
        <f t="shared" si="85"/>
        <v>8</v>
      </c>
      <c r="AJ87" s="1232">
        <f t="shared" si="85"/>
        <v>8</v>
      </c>
      <c r="AL87" s="1282" t="s">
        <v>82</v>
      </c>
      <c r="AM87" s="1283">
        <f t="shared" si="69"/>
        <v>26.779999999999998</v>
      </c>
      <c r="AN87" s="1291">
        <f t="shared" si="70"/>
        <v>26.779999999999998</v>
      </c>
      <c r="AO87" s="1504" t="s">
        <v>160</v>
      </c>
      <c r="AP87" s="1503">
        <f t="shared" si="60"/>
        <v>8</v>
      </c>
      <c r="AQ87" s="1518">
        <f t="shared" si="61"/>
        <v>8</v>
      </c>
      <c r="AY87" s="11"/>
      <c r="AZ87" s="11"/>
      <c r="BA87" s="11"/>
      <c r="BB87" s="11"/>
      <c r="BC87" s="11"/>
      <c r="BD87" s="11"/>
    </row>
    <row r="88" spans="1:56" ht="14.25" customHeight="1" thickBot="1">
      <c r="A88" s="2593" t="s">
        <v>9</v>
      </c>
      <c r="B88" s="181" t="s">
        <v>10</v>
      </c>
      <c r="C88" s="2692">
        <v>50</v>
      </c>
      <c r="D88" s="199" t="s">
        <v>96</v>
      </c>
      <c r="E88" s="2693">
        <v>6</v>
      </c>
      <c r="F88" s="1730">
        <v>6</v>
      </c>
      <c r="G88" s="1804" t="s">
        <v>163</v>
      </c>
      <c r="H88" s="243">
        <v>1E-3</v>
      </c>
      <c r="I88" s="1801">
        <v>1E-3</v>
      </c>
      <c r="J88" s="198" t="s">
        <v>82</v>
      </c>
      <c r="K88" s="274">
        <v>2.625</v>
      </c>
      <c r="L88" s="2694">
        <v>2.625</v>
      </c>
      <c r="M88" s="100"/>
      <c r="N88" s="1282" t="s">
        <v>64</v>
      </c>
      <c r="O88" s="1243">
        <f>E70</f>
        <v>127.7</v>
      </c>
      <c r="P88" s="1236">
        <f>F70</f>
        <v>125</v>
      </c>
      <c r="Q88" s="1243"/>
      <c r="R88" s="1339"/>
      <c r="S88" s="1243"/>
      <c r="T88" s="1444"/>
      <c r="U88" s="1243">
        <f t="shared" si="74"/>
        <v>127.7</v>
      </c>
      <c r="V88" s="1430">
        <f t="shared" si="75"/>
        <v>125</v>
      </c>
      <c r="W88" s="1243">
        <f t="shared" si="76"/>
        <v>0</v>
      </c>
      <c r="X88" s="1339">
        <f t="shared" si="77"/>
        <v>0</v>
      </c>
      <c r="Z88" s="2139" t="s">
        <v>859</v>
      </c>
      <c r="AA88" s="2140">
        <f t="shared" ref="AA88:AE88" si="88">SUM(AA75:AA87)</f>
        <v>0</v>
      </c>
      <c r="AB88" s="2151">
        <f>SUM(AB75:AB87)</f>
        <v>0</v>
      </c>
      <c r="AC88" s="2152">
        <f t="shared" si="88"/>
        <v>217.95</v>
      </c>
      <c r="AD88" s="2347">
        <f>SUM(AD75:AD87)</f>
        <v>193.85000000000002</v>
      </c>
      <c r="AE88" s="2154">
        <f t="shared" si="88"/>
        <v>2</v>
      </c>
      <c r="AF88" s="2141">
        <f>SUM(AF75:AF87)</f>
        <v>2</v>
      </c>
      <c r="AG88" s="1737">
        <f t="shared" si="85"/>
        <v>217.95</v>
      </c>
      <c r="AH88" s="1430">
        <f t="shared" si="85"/>
        <v>193.85000000000002</v>
      </c>
      <c r="AI88" s="1737">
        <f t="shared" si="85"/>
        <v>219.95</v>
      </c>
      <c r="AJ88" s="1453">
        <f t="shared" si="85"/>
        <v>195.85000000000002</v>
      </c>
      <c r="AL88" s="1282" t="s">
        <v>89</v>
      </c>
      <c r="AM88" s="1283">
        <f t="shared" si="69"/>
        <v>5.0999999999999996</v>
      </c>
      <c r="AN88" s="1291">
        <f t="shared" si="70"/>
        <v>5.0999999999999996</v>
      </c>
      <c r="AO88" s="2139" t="s">
        <v>859</v>
      </c>
      <c r="AP88" s="2102">
        <f>AA88+AC88+AE88</f>
        <v>219.95</v>
      </c>
      <c r="AQ88" s="1518">
        <f t="shared" si="61"/>
        <v>195.85000000000002</v>
      </c>
      <c r="AY88" s="11"/>
      <c r="AZ88" s="11"/>
      <c r="BA88" s="11"/>
      <c r="BB88" s="11"/>
      <c r="BC88" s="11"/>
      <c r="BD88" s="11"/>
    </row>
    <row r="89" spans="1:56" ht="14.25" customHeight="1">
      <c r="A89" s="201" t="s">
        <v>9</v>
      </c>
      <c r="B89" s="261" t="s">
        <v>426</v>
      </c>
      <c r="C89" s="273">
        <v>20</v>
      </c>
      <c r="D89" s="2588" t="s">
        <v>960</v>
      </c>
      <c r="E89" s="100"/>
      <c r="F89" s="115"/>
      <c r="G89" s="198" t="s">
        <v>580</v>
      </c>
      <c r="H89" s="1805">
        <v>0.3</v>
      </c>
      <c r="I89" s="1727">
        <v>0.3</v>
      </c>
      <c r="J89" s="2588" t="s">
        <v>962</v>
      </c>
      <c r="K89" s="115"/>
      <c r="L89" s="111"/>
      <c r="M89" s="100"/>
      <c r="N89" s="1282" t="s">
        <v>445</v>
      </c>
      <c r="O89" s="1243"/>
      <c r="P89" s="1236"/>
      <c r="Q89" s="1243"/>
      <c r="R89" s="1339"/>
      <c r="S89" s="1243"/>
      <c r="T89" s="1444"/>
      <c r="U89" s="1243">
        <f t="shared" si="74"/>
        <v>0</v>
      </c>
      <c r="V89" s="1430">
        <f t="shared" si="75"/>
        <v>0</v>
      </c>
      <c r="W89" s="1243">
        <f t="shared" si="76"/>
        <v>0</v>
      </c>
      <c r="X89" s="1339">
        <f t="shared" si="77"/>
        <v>0</v>
      </c>
      <c r="Z89" s="2104" t="s">
        <v>921</v>
      </c>
      <c r="AA89" s="2100"/>
      <c r="AB89" s="2105"/>
      <c r="AC89" s="2106"/>
      <c r="AD89" s="2107"/>
      <c r="AE89" s="2106"/>
      <c r="AF89" s="2108"/>
      <c r="AL89" s="1282" t="s">
        <v>131</v>
      </c>
      <c r="AM89" s="1283">
        <f t="shared" si="69"/>
        <v>0.24765000000000004</v>
      </c>
      <c r="AN89" s="1291">
        <f t="shared" si="70"/>
        <v>9.9060000000000006</v>
      </c>
      <c r="AO89" s="2104" t="s">
        <v>858</v>
      </c>
      <c r="AY89" s="11"/>
      <c r="AZ89" s="11"/>
      <c r="BA89" s="11"/>
      <c r="BB89" s="11"/>
      <c r="BC89" s="11"/>
      <c r="BD89" s="11"/>
    </row>
    <row r="90" spans="1:56" ht="12.75" customHeight="1" thickBot="1">
      <c r="A90" s="112"/>
      <c r="B90" s="1775"/>
      <c r="C90" s="115"/>
      <c r="D90" s="198" t="s">
        <v>593</v>
      </c>
      <c r="E90" s="243">
        <v>1.2</v>
      </c>
      <c r="F90" s="2355">
        <v>1.2</v>
      </c>
      <c r="G90" s="1777"/>
      <c r="H90" s="1780"/>
      <c r="I90" s="1779"/>
      <c r="J90" s="198" t="s">
        <v>300</v>
      </c>
      <c r="K90" s="274">
        <v>91.35</v>
      </c>
      <c r="L90" s="2694">
        <v>79.05</v>
      </c>
      <c r="M90" s="100"/>
      <c r="N90" s="1282" t="s">
        <v>67</v>
      </c>
      <c r="O90" s="1243">
        <f>E76</f>
        <v>5.4</v>
      </c>
      <c r="P90" s="1450">
        <f>F76</f>
        <v>5.4</v>
      </c>
      <c r="Q90" s="1243">
        <f>E93+H85</f>
        <v>20.149999999999999</v>
      </c>
      <c r="R90" s="1339">
        <f>I85+F93</f>
        <v>20.149999999999999</v>
      </c>
      <c r="S90" s="1243">
        <f>K98</f>
        <v>5</v>
      </c>
      <c r="T90" s="1444">
        <f>L98</f>
        <v>5</v>
      </c>
      <c r="U90" s="1243">
        <f t="shared" si="74"/>
        <v>25.549999999999997</v>
      </c>
      <c r="V90" s="1430">
        <f t="shared" si="75"/>
        <v>25.549999999999997</v>
      </c>
      <c r="W90" s="1243">
        <f t="shared" si="76"/>
        <v>25.15</v>
      </c>
      <c r="X90" s="1339">
        <f t="shared" si="77"/>
        <v>25.15</v>
      </c>
      <c r="Z90" s="1301"/>
      <c r="AA90" s="1043"/>
      <c r="AB90" s="1546"/>
      <c r="AC90" s="1267"/>
      <c r="AD90" s="1429"/>
      <c r="AE90" s="1267"/>
      <c r="AF90" s="1447"/>
      <c r="AG90" s="1267">
        <f t="shared" ref="AG90:AJ96" si="89">AA90+AC90</f>
        <v>0</v>
      </c>
      <c r="AH90" s="1430">
        <f t="shared" si="89"/>
        <v>0</v>
      </c>
      <c r="AI90" s="1267">
        <f t="shared" si="89"/>
        <v>0</v>
      </c>
      <c r="AJ90" s="1339">
        <f t="shared" si="89"/>
        <v>0</v>
      </c>
      <c r="AL90" s="1282" t="s">
        <v>50</v>
      </c>
      <c r="AM90" s="1283">
        <f t="shared" si="69"/>
        <v>32.200000000000003</v>
      </c>
      <c r="AN90" s="1291">
        <f t="shared" si="70"/>
        <v>32.200000000000003</v>
      </c>
      <c r="AO90" s="1301" t="s">
        <v>130</v>
      </c>
      <c r="AP90" s="1503">
        <f t="shared" ref="AP90:AQ95" si="90">AA90+AC90+AE90</f>
        <v>0</v>
      </c>
      <c r="AQ90" s="1518">
        <f t="shared" si="90"/>
        <v>0</v>
      </c>
      <c r="AY90" s="11"/>
      <c r="AZ90" s="11"/>
      <c r="BA90" s="11"/>
      <c r="BB90" s="11"/>
      <c r="BC90" s="11"/>
      <c r="BD90" s="11"/>
    </row>
    <row r="91" spans="1:56" ht="13.5" customHeight="1" thickBot="1">
      <c r="A91" s="112"/>
      <c r="B91" s="1775"/>
      <c r="C91" s="115"/>
      <c r="D91" s="198" t="s">
        <v>580</v>
      </c>
      <c r="E91" s="1805">
        <v>0.5</v>
      </c>
      <c r="F91" s="1727">
        <v>0.5</v>
      </c>
      <c r="G91" s="2695" t="s">
        <v>285</v>
      </c>
      <c r="H91" s="1735"/>
      <c r="I91" s="2578"/>
      <c r="J91" s="2588" t="s">
        <v>963</v>
      </c>
      <c r="K91" s="115"/>
      <c r="L91" s="111"/>
      <c r="M91" s="100"/>
      <c r="N91" s="1282" t="s">
        <v>82</v>
      </c>
      <c r="O91" s="1243">
        <f>E74+H69</f>
        <v>15.4</v>
      </c>
      <c r="P91" s="1448">
        <f>F74+I69</f>
        <v>15.4</v>
      </c>
      <c r="Q91" s="1243">
        <f>H82+K92+K88</f>
        <v>10.25</v>
      </c>
      <c r="R91" s="1430">
        <f>L92+I82+L88</f>
        <v>10.25</v>
      </c>
      <c r="S91" s="1246">
        <f>H102</f>
        <v>1.1299999999999999</v>
      </c>
      <c r="T91" s="1449">
        <f>I102</f>
        <v>1.1299999999999999</v>
      </c>
      <c r="U91" s="1243">
        <f t="shared" si="74"/>
        <v>25.65</v>
      </c>
      <c r="V91" s="1430">
        <f t="shared" si="75"/>
        <v>25.65</v>
      </c>
      <c r="W91" s="1243">
        <f t="shared" si="76"/>
        <v>11.379999999999999</v>
      </c>
      <c r="X91" s="1339">
        <f t="shared" si="77"/>
        <v>11.379999999999999</v>
      </c>
      <c r="Z91" s="1301" t="s">
        <v>128</v>
      </c>
      <c r="AA91" s="1043"/>
      <c r="AB91" s="1546"/>
      <c r="AC91" s="1267"/>
      <c r="AD91" s="1429"/>
      <c r="AE91" s="1267"/>
      <c r="AF91" s="1447"/>
      <c r="AG91" s="1267">
        <f t="shared" si="89"/>
        <v>0</v>
      </c>
      <c r="AH91" s="1430">
        <f t="shared" si="89"/>
        <v>0</v>
      </c>
      <c r="AI91" s="1267">
        <f t="shared" si="89"/>
        <v>0</v>
      </c>
      <c r="AJ91" s="1339">
        <f t="shared" si="89"/>
        <v>0</v>
      </c>
      <c r="AL91" s="1282" t="s">
        <v>140</v>
      </c>
      <c r="AM91" s="1283">
        <f t="shared" si="69"/>
        <v>0</v>
      </c>
      <c r="AN91" s="1291">
        <f t="shared" si="70"/>
        <v>0</v>
      </c>
      <c r="AO91" s="1301" t="s">
        <v>128</v>
      </c>
      <c r="AP91" s="1503">
        <f t="shared" si="90"/>
        <v>0</v>
      </c>
      <c r="AQ91" s="1518">
        <f t="shared" si="90"/>
        <v>0</v>
      </c>
      <c r="AY91" s="11"/>
    </row>
    <row r="92" spans="1:56" ht="16.5" customHeight="1" thickBot="1">
      <c r="A92" s="112"/>
      <c r="B92" s="1775"/>
      <c r="C92" s="115"/>
      <c r="D92" s="1804" t="s">
        <v>163</v>
      </c>
      <c r="E92" s="1805">
        <v>8.0000000000000002E-3</v>
      </c>
      <c r="F92" s="1727">
        <v>8.0000000000000002E-3</v>
      </c>
      <c r="G92" s="1791" t="s">
        <v>100</v>
      </c>
      <c r="H92" s="872" t="s">
        <v>101</v>
      </c>
      <c r="I92" s="1792" t="s">
        <v>102</v>
      </c>
      <c r="J92" s="198" t="s">
        <v>82</v>
      </c>
      <c r="K92" s="274">
        <v>2.625</v>
      </c>
      <c r="L92" s="2694">
        <v>2.625</v>
      </c>
      <c r="M92" s="100"/>
      <c r="N92" s="1282" t="s">
        <v>89</v>
      </c>
      <c r="O92" s="1243"/>
      <c r="P92" s="1236"/>
      <c r="Q92" s="1243">
        <f>E86</f>
        <v>4</v>
      </c>
      <c r="R92" s="1339">
        <f>F86</f>
        <v>4</v>
      </c>
      <c r="S92" s="1243">
        <f>H105</f>
        <v>1.1000000000000001</v>
      </c>
      <c r="T92" s="1444">
        <f>I105</f>
        <v>1.1000000000000001</v>
      </c>
      <c r="U92" s="1243">
        <f t="shared" si="74"/>
        <v>4</v>
      </c>
      <c r="V92" s="1430">
        <f t="shared" si="75"/>
        <v>4</v>
      </c>
      <c r="W92" s="1243">
        <f t="shared" si="76"/>
        <v>5.0999999999999996</v>
      </c>
      <c r="X92" s="1339">
        <f t="shared" si="77"/>
        <v>5.0999999999999996</v>
      </c>
      <c r="Z92" s="1301" t="s">
        <v>126</v>
      </c>
      <c r="AA92" s="1043"/>
      <c r="AB92" s="1550"/>
      <c r="AC92" s="1267"/>
      <c r="AD92" s="1429"/>
      <c r="AE92" s="1267"/>
      <c r="AF92" s="1447"/>
      <c r="AG92" s="1267">
        <f t="shared" si="89"/>
        <v>0</v>
      </c>
      <c r="AH92" s="1430">
        <f t="shared" si="89"/>
        <v>0</v>
      </c>
      <c r="AI92" s="1267">
        <f t="shared" si="89"/>
        <v>0</v>
      </c>
      <c r="AJ92" s="1339">
        <f t="shared" si="89"/>
        <v>0</v>
      </c>
      <c r="AL92" s="1282" t="s">
        <v>52</v>
      </c>
      <c r="AM92" s="1283">
        <f t="shared" si="69"/>
        <v>3</v>
      </c>
      <c r="AN92" s="1291">
        <f t="shared" si="70"/>
        <v>3</v>
      </c>
      <c r="AO92" s="1301" t="s">
        <v>126</v>
      </c>
      <c r="AP92" s="1503">
        <f t="shared" si="90"/>
        <v>0</v>
      </c>
      <c r="AQ92" s="1518">
        <f t="shared" si="90"/>
        <v>0</v>
      </c>
      <c r="AY92" s="11"/>
    </row>
    <row r="93" spans="1:56" ht="15" customHeight="1">
      <c r="A93" s="112"/>
      <c r="B93" s="1775"/>
      <c r="C93" s="115"/>
      <c r="D93" s="1804" t="s">
        <v>93</v>
      </c>
      <c r="E93" s="1805">
        <v>7.65</v>
      </c>
      <c r="F93" s="1727">
        <v>7.65</v>
      </c>
      <c r="G93" s="140" t="s">
        <v>86</v>
      </c>
      <c r="H93" s="139">
        <v>26.8</v>
      </c>
      <c r="I93" s="1771">
        <v>25</v>
      </c>
      <c r="J93" s="2588" t="s">
        <v>963</v>
      </c>
      <c r="K93" s="115"/>
      <c r="L93" s="111"/>
      <c r="M93" s="115"/>
      <c r="N93" s="777" t="s">
        <v>145</v>
      </c>
      <c r="O93" s="1243">
        <f>P93/1000/0.04</f>
        <v>0.13500000000000001</v>
      </c>
      <c r="P93" s="1448">
        <f>F73</f>
        <v>5.4</v>
      </c>
      <c r="Q93" s="1243"/>
      <c r="R93" s="1430"/>
      <c r="S93" s="1561">
        <f>T93/1000/0.04</f>
        <v>0.11265000000000001</v>
      </c>
      <c r="T93" s="2364">
        <f>I103</f>
        <v>4.5060000000000002</v>
      </c>
      <c r="U93" s="1243">
        <f t="shared" si="74"/>
        <v>0.13500000000000001</v>
      </c>
      <c r="V93" s="1430">
        <f t="shared" si="75"/>
        <v>5.4</v>
      </c>
      <c r="W93" s="1243">
        <f t="shared" si="76"/>
        <v>0.11265000000000001</v>
      </c>
      <c r="X93" s="1339">
        <f t="shared" si="77"/>
        <v>4.5060000000000002</v>
      </c>
      <c r="Z93" s="1301" t="s">
        <v>432</v>
      </c>
      <c r="AA93" s="1043"/>
      <c r="AB93" s="1551"/>
      <c r="AC93" s="1267"/>
      <c r="AD93" s="1429"/>
      <c r="AE93" s="1267"/>
      <c r="AF93" s="1447"/>
      <c r="AG93" s="1267">
        <f t="shared" si="89"/>
        <v>0</v>
      </c>
      <c r="AH93" s="1430">
        <f t="shared" si="89"/>
        <v>0</v>
      </c>
      <c r="AI93" s="1267">
        <f t="shared" si="89"/>
        <v>0</v>
      </c>
      <c r="AJ93" s="1339">
        <f t="shared" si="89"/>
        <v>0</v>
      </c>
      <c r="AL93" s="1282" t="s">
        <v>138</v>
      </c>
      <c r="AM93" s="1283">
        <f t="shared" si="69"/>
        <v>0</v>
      </c>
      <c r="AN93" s="1291">
        <f t="shared" si="70"/>
        <v>0</v>
      </c>
      <c r="AO93" s="1301" t="s">
        <v>432</v>
      </c>
      <c r="AP93" s="1503">
        <f t="shared" si="90"/>
        <v>0</v>
      </c>
      <c r="AQ93" s="1518">
        <f t="shared" si="90"/>
        <v>0</v>
      </c>
      <c r="AY93" s="11"/>
    </row>
    <row r="94" spans="1:56" ht="14.25" customHeight="1" thickBot="1">
      <c r="A94" s="112"/>
      <c r="B94" s="1775"/>
      <c r="C94" s="115"/>
      <c r="D94" s="198" t="s">
        <v>569</v>
      </c>
      <c r="E94" s="243">
        <v>160</v>
      </c>
      <c r="F94" s="245">
        <v>160</v>
      </c>
      <c r="G94" s="198" t="s">
        <v>50</v>
      </c>
      <c r="H94" s="243">
        <v>7</v>
      </c>
      <c r="I94" s="1774">
        <v>7</v>
      </c>
      <c r="J94" s="198" t="s">
        <v>580</v>
      </c>
      <c r="K94" s="1805">
        <v>0.2</v>
      </c>
      <c r="L94" s="1727">
        <v>0.2</v>
      </c>
      <c r="M94" s="115"/>
      <c r="N94" s="1282" t="s">
        <v>50</v>
      </c>
      <c r="O94" s="1690">
        <f>E72+K72</f>
        <v>17</v>
      </c>
      <c r="P94" s="1450">
        <f>F72+L72</f>
        <v>17</v>
      </c>
      <c r="Q94" s="1243">
        <f>E90+H94</f>
        <v>8.1999999999999993</v>
      </c>
      <c r="R94" s="1453">
        <f>I94+F90</f>
        <v>8.1999999999999993</v>
      </c>
      <c r="S94" s="1243">
        <f>E98</f>
        <v>7</v>
      </c>
      <c r="T94" s="1441">
        <f>F98</f>
        <v>7</v>
      </c>
      <c r="U94" s="1243">
        <f t="shared" si="74"/>
        <v>25.2</v>
      </c>
      <c r="V94" s="1430">
        <f t="shared" si="75"/>
        <v>25.2</v>
      </c>
      <c r="W94" s="1243">
        <f t="shared" si="76"/>
        <v>15.2</v>
      </c>
      <c r="X94" s="1339">
        <f t="shared" si="77"/>
        <v>15.2</v>
      </c>
      <c r="Z94" s="1300"/>
      <c r="AA94" s="1265"/>
      <c r="AB94" s="2142"/>
      <c r="AC94" s="2143"/>
      <c r="AD94" s="1431"/>
      <c r="AE94" s="1268"/>
      <c r="AF94" s="1554"/>
      <c r="AG94" s="1268">
        <f t="shared" si="89"/>
        <v>0</v>
      </c>
      <c r="AH94" s="1432">
        <f t="shared" si="89"/>
        <v>0</v>
      </c>
      <c r="AI94" s="1268">
        <f t="shared" si="89"/>
        <v>0</v>
      </c>
      <c r="AJ94" s="1232">
        <f t="shared" si="89"/>
        <v>0</v>
      </c>
      <c r="AL94" s="1282" t="s">
        <v>137</v>
      </c>
      <c r="AM94" s="1283">
        <f t="shared" si="69"/>
        <v>0</v>
      </c>
      <c r="AN94" s="1291">
        <f t="shared" si="70"/>
        <v>0</v>
      </c>
      <c r="AO94" s="2157" t="s">
        <v>96</v>
      </c>
      <c r="AP94" s="2158">
        <f t="shared" si="90"/>
        <v>0</v>
      </c>
      <c r="AQ94" s="2159">
        <f t="shared" si="90"/>
        <v>0</v>
      </c>
      <c r="AY94" s="11"/>
    </row>
    <row r="95" spans="1:56" ht="13.5" customHeight="1" thickBot="1">
      <c r="A95" s="1812" t="s">
        <v>399</v>
      </c>
      <c r="B95" s="1778"/>
      <c r="C95" s="1780">
        <f>C79+C81+C82+C86+C88+C89+75+75</f>
        <v>780</v>
      </c>
      <c r="D95" s="2598" t="s">
        <v>446</v>
      </c>
      <c r="E95" s="2599"/>
      <c r="F95" s="1727">
        <v>0.8</v>
      </c>
      <c r="G95" s="1817" t="s">
        <v>81</v>
      </c>
      <c r="H95" s="1782">
        <v>190</v>
      </c>
      <c r="I95" s="1783">
        <v>190</v>
      </c>
      <c r="J95" s="1777"/>
      <c r="K95" s="1780"/>
      <c r="L95" s="1779"/>
      <c r="M95" s="115"/>
      <c r="N95" s="1282" t="s">
        <v>140</v>
      </c>
      <c r="O95" s="1243"/>
      <c r="P95" s="1236"/>
      <c r="Q95" s="1243"/>
      <c r="R95" s="1339"/>
      <c r="S95" s="1243"/>
      <c r="T95" s="1444"/>
      <c r="U95" s="1243">
        <f t="shared" si="74"/>
        <v>0</v>
      </c>
      <c r="V95" s="1430">
        <f t="shared" si="75"/>
        <v>0</v>
      </c>
      <c r="W95" s="1243">
        <f t="shared" si="76"/>
        <v>0</v>
      </c>
      <c r="X95" s="1339">
        <f t="shared" si="77"/>
        <v>0</v>
      </c>
      <c r="Z95" s="2139" t="s">
        <v>860</v>
      </c>
      <c r="AA95" s="2144">
        <f>SUM(AA90:AA94)</f>
        <v>0</v>
      </c>
      <c r="AB95" s="2145">
        <f t="shared" ref="AB95:AE95" si="91">SUM(AB90:AB94)</f>
        <v>0</v>
      </c>
      <c r="AC95" s="2146">
        <f t="shared" si="91"/>
        <v>0</v>
      </c>
      <c r="AD95" s="2145">
        <f>SUM(AD90:AD94)</f>
        <v>0</v>
      </c>
      <c r="AE95" s="2146">
        <f t="shared" si="91"/>
        <v>0</v>
      </c>
      <c r="AF95" s="2145">
        <f>SUM(AF90:AF94)</f>
        <v>0</v>
      </c>
      <c r="AG95" s="2147">
        <f t="shared" si="89"/>
        <v>0</v>
      </c>
      <c r="AH95" s="2148">
        <f t="shared" si="89"/>
        <v>0</v>
      </c>
      <c r="AI95" s="2147">
        <f t="shared" si="89"/>
        <v>0</v>
      </c>
      <c r="AJ95" s="2149">
        <f t="shared" si="89"/>
        <v>0</v>
      </c>
      <c r="AL95" s="1282" t="s">
        <v>77</v>
      </c>
      <c r="AM95" s="1283">
        <f t="shared" si="69"/>
        <v>0</v>
      </c>
      <c r="AN95" s="1291">
        <f t="shared" si="70"/>
        <v>0</v>
      </c>
      <c r="AO95" s="2139" t="s">
        <v>860</v>
      </c>
      <c r="AP95" s="2160">
        <f t="shared" si="90"/>
        <v>0</v>
      </c>
      <c r="AQ95" s="1519">
        <f t="shared" si="90"/>
        <v>0</v>
      </c>
      <c r="AY95" s="11"/>
    </row>
    <row r="96" spans="1:56" ht="12.75" customHeight="1" thickBot="1">
      <c r="A96" s="765"/>
      <c r="B96" s="376" t="s">
        <v>245</v>
      </c>
      <c r="C96" s="876"/>
      <c r="D96" s="2696" t="s">
        <v>691</v>
      </c>
      <c r="E96" s="2697"/>
      <c r="F96" s="2698"/>
      <c r="G96" s="2699" t="s">
        <v>780</v>
      </c>
      <c r="H96" s="1735"/>
      <c r="I96" s="1735"/>
      <c r="J96" s="1761"/>
      <c r="K96" s="1762"/>
      <c r="L96" s="1736"/>
      <c r="M96" s="115"/>
      <c r="N96" s="1282" t="s">
        <v>442</v>
      </c>
      <c r="O96" s="1243">
        <f>K69</f>
        <v>1.5</v>
      </c>
      <c r="P96" s="1236">
        <f>L69</f>
        <v>1.5</v>
      </c>
      <c r="Q96" s="1243"/>
      <c r="R96" s="1339"/>
      <c r="S96" s="1243">
        <f>E100</f>
        <v>1.5</v>
      </c>
      <c r="T96" s="1444">
        <f>F100</f>
        <v>1.5</v>
      </c>
      <c r="U96" s="1243">
        <f t="shared" si="74"/>
        <v>1.5</v>
      </c>
      <c r="V96" s="1430">
        <f t="shared" si="75"/>
        <v>1.5</v>
      </c>
      <c r="W96" s="1243">
        <f t="shared" si="76"/>
        <v>1.5</v>
      </c>
      <c r="X96" s="1339">
        <f t="shared" si="77"/>
        <v>1.5</v>
      </c>
      <c r="Z96" s="2134" t="s">
        <v>861</v>
      </c>
      <c r="AA96" s="2135">
        <f>AA88+AA95</f>
        <v>0</v>
      </c>
      <c r="AB96" s="2156">
        <f t="shared" ref="AB96" si="92">AB88+AB95</f>
        <v>0</v>
      </c>
      <c r="AC96" s="2135">
        <f t="shared" ref="AC96" si="93">AC88+AC95</f>
        <v>217.95</v>
      </c>
      <c r="AD96" s="2155">
        <f t="shared" ref="AD96" si="94">AD88+AD95</f>
        <v>193.85000000000002</v>
      </c>
      <c r="AE96" s="2135">
        <f t="shared" ref="AE96" si="95">AE88+AE95</f>
        <v>2</v>
      </c>
      <c r="AF96" s="2155">
        <f>AF88+AF95</f>
        <v>2</v>
      </c>
      <c r="AG96" s="2136">
        <f t="shared" si="89"/>
        <v>217.95</v>
      </c>
      <c r="AH96" s="2137">
        <f t="shared" si="89"/>
        <v>193.85000000000002</v>
      </c>
      <c r="AI96" s="2136">
        <f t="shared" si="89"/>
        <v>219.95</v>
      </c>
      <c r="AJ96" s="2138">
        <f t="shared" si="89"/>
        <v>195.85000000000002</v>
      </c>
      <c r="AL96" s="1282" t="s">
        <v>54</v>
      </c>
      <c r="AM96" s="1283">
        <f t="shared" si="69"/>
        <v>1.2</v>
      </c>
      <c r="AN96" s="1291">
        <f t="shared" si="70"/>
        <v>1.2</v>
      </c>
      <c r="AO96" s="2150" t="s">
        <v>135</v>
      </c>
      <c r="AP96" s="1302">
        <f>AA96+AC96+AE96</f>
        <v>219.95</v>
      </c>
      <c r="AQ96" s="1519">
        <f>AB96+AD96+AF96</f>
        <v>195.85000000000002</v>
      </c>
      <c r="AY96" s="11"/>
    </row>
    <row r="97" spans="1:51" ht="14.25" customHeight="1" thickBot="1">
      <c r="A97" s="2700" t="s">
        <v>692</v>
      </c>
      <c r="B97" s="261" t="s">
        <v>691</v>
      </c>
      <c r="C97" s="270">
        <v>200</v>
      </c>
      <c r="D97" s="1795" t="s">
        <v>100</v>
      </c>
      <c r="E97" s="872" t="s">
        <v>101</v>
      </c>
      <c r="F97" s="1792" t="s">
        <v>102</v>
      </c>
      <c r="G97" s="1793" t="s">
        <v>100</v>
      </c>
      <c r="H97" s="174" t="s">
        <v>101</v>
      </c>
      <c r="I97" s="1794" t="s">
        <v>102</v>
      </c>
      <c r="J97" s="1795" t="s">
        <v>100</v>
      </c>
      <c r="K97" s="172" t="s">
        <v>101</v>
      </c>
      <c r="L97" s="173" t="s">
        <v>102</v>
      </c>
      <c r="M97" s="115"/>
      <c r="N97" s="1282" t="s">
        <v>138</v>
      </c>
      <c r="O97" s="1243"/>
      <c r="P97" s="1236"/>
      <c r="Q97" s="1243"/>
      <c r="R97" s="1339"/>
      <c r="S97" s="1243"/>
      <c r="T97" s="1444"/>
      <c r="U97" s="1243">
        <f t="shared" si="74"/>
        <v>0</v>
      </c>
      <c r="V97" s="1430">
        <f t="shared" si="75"/>
        <v>0</v>
      </c>
      <c r="W97" s="1243">
        <f t="shared" si="76"/>
        <v>0</v>
      </c>
      <c r="X97" s="1339">
        <f t="shared" si="77"/>
        <v>0</v>
      </c>
      <c r="Z97" s="2111" t="s">
        <v>413</v>
      </c>
      <c r="AA97" s="2112"/>
      <c r="AB97" s="2112"/>
      <c r="AC97" s="2112"/>
      <c r="AD97" s="2112"/>
      <c r="AE97" s="2112"/>
      <c r="AF97" s="2112"/>
      <c r="AG97" s="2112"/>
      <c r="AH97" s="2112"/>
      <c r="AI97" s="2112"/>
      <c r="AJ97" s="145"/>
      <c r="AL97" s="1282" t="s">
        <v>116</v>
      </c>
      <c r="AM97" s="1283">
        <f t="shared" si="69"/>
        <v>0</v>
      </c>
      <c r="AN97" s="1291">
        <f t="shared" si="70"/>
        <v>0</v>
      </c>
      <c r="AO97" s="1305" t="s">
        <v>413</v>
      </c>
      <c r="AP97" s="1283"/>
      <c r="AQ97" s="78"/>
      <c r="AY97" s="11"/>
    </row>
    <row r="98" spans="1:51">
      <c r="A98" s="176" t="s">
        <v>896</v>
      </c>
      <c r="B98" s="284" t="s">
        <v>779</v>
      </c>
      <c r="C98" s="180" t="s">
        <v>761</v>
      </c>
      <c r="D98" s="1784" t="s">
        <v>593</v>
      </c>
      <c r="E98" s="1785">
        <v>7</v>
      </c>
      <c r="F98" s="1786">
        <v>7</v>
      </c>
      <c r="G98" s="142" t="s">
        <v>85</v>
      </c>
      <c r="H98" s="1785">
        <v>50.36</v>
      </c>
      <c r="I98" s="1797">
        <v>42.8</v>
      </c>
      <c r="J98" s="1770" t="s">
        <v>93</v>
      </c>
      <c r="K98" s="139">
        <v>5</v>
      </c>
      <c r="L98" s="1798">
        <v>5</v>
      </c>
      <c r="M98" s="100"/>
      <c r="N98" s="1282" t="s">
        <v>137</v>
      </c>
      <c r="O98" s="1243"/>
      <c r="P98" s="1236"/>
      <c r="Q98" s="1243"/>
      <c r="R98" s="1339"/>
      <c r="S98" s="1243"/>
      <c r="T98" s="1444"/>
      <c r="U98" s="1243">
        <f t="shared" si="74"/>
        <v>0</v>
      </c>
      <c r="V98" s="1430">
        <f t="shared" si="75"/>
        <v>0</v>
      </c>
      <c r="W98" s="1243">
        <f t="shared" si="76"/>
        <v>0</v>
      </c>
      <c r="X98" s="1339">
        <f t="shared" si="77"/>
        <v>0</v>
      </c>
      <c r="Z98" s="1704" t="s">
        <v>543</v>
      </c>
      <c r="AA98" s="2133">
        <f>E77</f>
        <v>25</v>
      </c>
      <c r="AB98" s="2122">
        <f>F77</f>
        <v>25</v>
      </c>
      <c r="AC98" s="1043"/>
      <c r="AD98" s="1308"/>
      <c r="AE98" s="1043"/>
      <c r="AF98" s="2123"/>
      <c r="AG98" s="1267">
        <f t="shared" ref="AG98:AJ101" si="96">AA98+AC98</f>
        <v>25</v>
      </c>
      <c r="AH98" s="1345">
        <f t="shared" si="96"/>
        <v>25</v>
      </c>
      <c r="AI98" s="1267">
        <f t="shared" si="96"/>
        <v>0</v>
      </c>
      <c r="AJ98" s="1346">
        <f t="shared" si="96"/>
        <v>0</v>
      </c>
      <c r="AL98" s="1252" t="s">
        <v>167</v>
      </c>
      <c r="AM98" s="1283">
        <f t="shared" si="69"/>
        <v>0.86939999999999995</v>
      </c>
      <c r="AN98" s="1291">
        <f t="shared" si="70"/>
        <v>0.86939999999999995</v>
      </c>
      <c r="AO98" s="1306" t="s">
        <v>414</v>
      </c>
      <c r="AP98" s="1307">
        <f t="shared" ref="AP98:AP113" si="97">AA99+AC99+AE99</f>
        <v>149.79999999999998</v>
      </c>
      <c r="AQ98" s="1308">
        <f t="shared" ref="AQ98:AQ113" si="98">AB99+AD99+AF99</f>
        <v>132</v>
      </c>
      <c r="AU98" s="11"/>
      <c r="AV98" s="11"/>
      <c r="AW98" s="11"/>
      <c r="AX98" s="11"/>
      <c r="AY98" s="11"/>
    </row>
    <row r="99" spans="1:51" ht="15" customHeight="1">
      <c r="A99" s="112"/>
      <c r="B99" s="2315" t="s">
        <v>778</v>
      </c>
      <c r="C99" s="111"/>
      <c r="D99" s="1787" t="s">
        <v>247</v>
      </c>
      <c r="E99" s="1788">
        <v>13.6</v>
      </c>
      <c r="F99" s="267">
        <v>12</v>
      </c>
      <c r="G99" s="199" t="s">
        <v>78</v>
      </c>
      <c r="H99" s="243">
        <v>9.1</v>
      </c>
      <c r="I99" s="1730">
        <v>9.1</v>
      </c>
      <c r="J99" s="181" t="s">
        <v>79</v>
      </c>
      <c r="K99" s="243">
        <v>1.5</v>
      </c>
      <c r="L99" s="1801">
        <v>1.5</v>
      </c>
      <c r="M99" s="100"/>
      <c r="N99" s="1282" t="s">
        <v>77</v>
      </c>
      <c r="O99" s="1243"/>
      <c r="P99" s="1236"/>
      <c r="Q99" s="1243"/>
      <c r="R99" s="1339"/>
      <c r="S99" s="1243"/>
      <c r="T99" s="1444"/>
      <c r="U99" s="1243">
        <f t="shared" si="74"/>
        <v>0</v>
      </c>
      <c r="V99" s="1430">
        <f t="shared" si="75"/>
        <v>0</v>
      </c>
      <c r="W99" s="1243">
        <f t="shared" si="76"/>
        <v>0</v>
      </c>
      <c r="X99" s="1339">
        <f t="shared" si="77"/>
        <v>0</v>
      </c>
      <c r="Z99" s="1340" t="s">
        <v>414</v>
      </c>
      <c r="AA99" s="1341">
        <f>H73</f>
        <v>136.19999999999999</v>
      </c>
      <c r="AB99" s="1342">
        <f>I73</f>
        <v>120</v>
      </c>
      <c r="AC99" s="1043"/>
      <c r="AD99" s="1343"/>
      <c r="AE99" s="1267">
        <f>E99</f>
        <v>13.6</v>
      </c>
      <c r="AF99" s="1344">
        <f>F99</f>
        <v>12</v>
      </c>
      <c r="AG99" s="1267">
        <f t="shared" si="96"/>
        <v>136.19999999999999</v>
      </c>
      <c r="AH99" s="1345">
        <f t="shared" si="96"/>
        <v>120</v>
      </c>
      <c r="AI99" s="1267">
        <f t="shared" si="96"/>
        <v>13.6</v>
      </c>
      <c r="AJ99" s="1346">
        <f t="shared" si="96"/>
        <v>12</v>
      </c>
      <c r="AL99" s="1253" t="s">
        <v>163</v>
      </c>
      <c r="AM99" s="1283">
        <f t="shared" si="69"/>
        <v>9.4000000000000004E-3</v>
      </c>
      <c r="AN99" s="1291">
        <f t="shared" si="70"/>
        <v>9.4000000000000004E-3</v>
      </c>
      <c r="AO99" s="1309" t="s">
        <v>415</v>
      </c>
      <c r="AP99" s="1283">
        <f t="shared" si="97"/>
        <v>0</v>
      </c>
      <c r="AQ99" s="1308">
        <f t="shared" si="98"/>
        <v>0</v>
      </c>
      <c r="AU99" s="11"/>
      <c r="AV99" s="11"/>
      <c r="AW99" s="11"/>
      <c r="AX99" s="11"/>
      <c r="AY99" s="11"/>
    </row>
    <row r="100" spans="1:51" ht="13.5" customHeight="1">
      <c r="A100" s="201" t="s">
        <v>9</v>
      </c>
      <c r="B100" s="261" t="s">
        <v>426</v>
      </c>
      <c r="C100" s="248">
        <v>20</v>
      </c>
      <c r="D100" s="198" t="s">
        <v>92</v>
      </c>
      <c r="E100" s="243">
        <v>1.5</v>
      </c>
      <c r="F100" s="245">
        <v>1.5</v>
      </c>
      <c r="G100" s="199" t="s">
        <v>713</v>
      </c>
      <c r="H100" s="1805">
        <v>12.39</v>
      </c>
      <c r="I100" s="1806">
        <v>12.39</v>
      </c>
      <c r="J100" s="181" t="s">
        <v>81</v>
      </c>
      <c r="K100" s="1805">
        <v>15</v>
      </c>
      <c r="L100" s="1727">
        <v>15</v>
      </c>
      <c r="M100" s="100"/>
      <c r="N100" s="476" t="s">
        <v>443</v>
      </c>
      <c r="O100" s="1243"/>
      <c r="P100" s="1236"/>
      <c r="Q100" s="1243">
        <f>E91+H89+K94</f>
        <v>1</v>
      </c>
      <c r="R100" s="1339">
        <f>F91+I89+L94</f>
        <v>1</v>
      </c>
      <c r="S100" s="1243">
        <f>K103</f>
        <v>0.2</v>
      </c>
      <c r="T100" s="1444">
        <f>L103</f>
        <v>0.2</v>
      </c>
      <c r="U100" s="1243">
        <f t="shared" si="74"/>
        <v>1</v>
      </c>
      <c r="V100" s="1430">
        <f t="shared" si="75"/>
        <v>1</v>
      </c>
      <c r="W100" s="1243">
        <f t="shared" si="76"/>
        <v>1.2</v>
      </c>
      <c r="X100" s="1339">
        <f t="shared" si="77"/>
        <v>1.2</v>
      </c>
      <c r="Z100" s="1347" t="s">
        <v>415</v>
      </c>
      <c r="AA100" s="1348"/>
      <c r="AB100" s="1349"/>
      <c r="AC100" s="1043"/>
      <c r="AD100" s="1350"/>
      <c r="AE100" s="1351"/>
      <c r="AF100" s="1352"/>
      <c r="AG100" s="1267">
        <f t="shared" si="96"/>
        <v>0</v>
      </c>
      <c r="AH100" s="1345">
        <f t="shared" si="96"/>
        <v>0</v>
      </c>
      <c r="AI100" s="1267">
        <f t="shared" si="96"/>
        <v>0</v>
      </c>
      <c r="AJ100" s="1346">
        <f t="shared" si="96"/>
        <v>0</v>
      </c>
      <c r="AL100" s="1254" t="s">
        <v>407</v>
      </c>
      <c r="AM100" s="1283">
        <f t="shared" si="69"/>
        <v>0.8</v>
      </c>
      <c r="AN100" s="1291">
        <f t="shared" si="70"/>
        <v>0.8</v>
      </c>
      <c r="AO100" s="1310" t="s">
        <v>416</v>
      </c>
      <c r="AP100" s="1283">
        <f t="shared" si="97"/>
        <v>0</v>
      </c>
      <c r="AQ100" s="1308">
        <f t="shared" si="98"/>
        <v>0</v>
      </c>
      <c r="AU100" s="11"/>
      <c r="AV100" s="11"/>
      <c r="AW100" s="11"/>
      <c r="AX100" s="11"/>
      <c r="AY100" s="11"/>
    </row>
    <row r="101" spans="1:51" ht="15.75" customHeight="1" thickBot="1">
      <c r="A101" s="112"/>
      <c r="B101" s="1775"/>
      <c r="C101" s="111"/>
      <c r="D101" s="2701" t="s">
        <v>1007</v>
      </c>
      <c r="E101" s="2654"/>
      <c r="F101" s="111"/>
      <c r="G101" s="198" t="s">
        <v>105</v>
      </c>
      <c r="H101" s="274">
        <v>15</v>
      </c>
      <c r="I101" s="1809">
        <v>15</v>
      </c>
      <c r="J101" s="261" t="s">
        <v>716</v>
      </c>
      <c r="K101" s="244">
        <v>2</v>
      </c>
      <c r="L101" s="1801">
        <v>2</v>
      </c>
      <c r="M101" s="100"/>
      <c r="N101" s="1282" t="s">
        <v>444</v>
      </c>
      <c r="O101" s="1243"/>
      <c r="P101" s="1236"/>
      <c r="Q101" s="1243"/>
      <c r="R101" s="1339"/>
      <c r="S101" s="1243"/>
      <c r="T101" s="1444"/>
      <c r="U101" s="1243">
        <f t="shared" si="74"/>
        <v>0</v>
      </c>
      <c r="V101" s="1430">
        <f t="shared" si="75"/>
        <v>0</v>
      </c>
      <c r="W101" s="1243">
        <f t="shared" si="76"/>
        <v>0</v>
      </c>
      <c r="X101" s="1339">
        <f t="shared" si="77"/>
        <v>0</v>
      </c>
      <c r="Z101" s="1353" t="s">
        <v>416</v>
      </c>
      <c r="AA101" s="1348"/>
      <c r="AB101" s="1349"/>
      <c r="AC101" s="1043"/>
      <c r="AD101" s="1350"/>
      <c r="AE101" s="1267"/>
      <c r="AF101" s="1352"/>
      <c r="AG101" s="1267">
        <f t="shared" si="96"/>
        <v>0</v>
      </c>
      <c r="AH101" s="1345">
        <f t="shared" si="96"/>
        <v>0</v>
      </c>
      <c r="AI101" s="1267">
        <f t="shared" si="96"/>
        <v>0</v>
      </c>
      <c r="AJ101" s="1346">
        <f t="shared" si="96"/>
        <v>0</v>
      </c>
      <c r="AL101" s="1255" t="s">
        <v>136</v>
      </c>
      <c r="AM101" s="1292">
        <f t="shared" si="69"/>
        <v>0.06</v>
      </c>
      <c r="AN101" s="1293">
        <f t="shared" si="70"/>
        <v>0.06</v>
      </c>
      <c r="AO101" s="1311" t="s">
        <v>417</v>
      </c>
      <c r="AP101" s="1292">
        <f t="shared" si="97"/>
        <v>0</v>
      </c>
      <c r="AQ101" s="1312">
        <f t="shared" si="98"/>
        <v>0</v>
      </c>
      <c r="AU101" s="11"/>
      <c r="AV101" s="11"/>
      <c r="AW101" s="11"/>
      <c r="AX101" s="11"/>
      <c r="AY101" s="11"/>
    </row>
    <row r="102" spans="1:51" ht="12.75" customHeight="1" thickBot="1">
      <c r="A102" s="112"/>
      <c r="B102" s="1775"/>
      <c r="C102" s="111"/>
      <c r="D102" s="199" t="s">
        <v>81</v>
      </c>
      <c r="E102" s="2702">
        <v>140</v>
      </c>
      <c r="F102" s="1801"/>
      <c r="G102" s="198" t="s">
        <v>82</v>
      </c>
      <c r="H102" s="1811">
        <v>1.1299999999999999</v>
      </c>
      <c r="I102" s="1772">
        <v>1.1299999999999999</v>
      </c>
      <c r="J102" s="1773" t="s">
        <v>715</v>
      </c>
      <c r="K102" s="2703">
        <v>4.0000000000000002E-4</v>
      </c>
      <c r="L102" s="245">
        <v>4.0000000000000002E-4</v>
      </c>
      <c r="M102" s="100"/>
      <c r="N102" s="1252" t="s">
        <v>167</v>
      </c>
      <c r="O102" s="1247">
        <f t="shared" ref="O102:T102" si="99">O103+O104+O105+O106</f>
        <v>0</v>
      </c>
      <c r="P102" s="1454">
        <f t="shared" si="99"/>
        <v>0</v>
      </c>
      <c r="Q102" s="1247">
        <f t="shared" si="99"/>
        <v>0.86899999999999999</v>
      </c>
      <c r="R102" s="1455">
        <f t="shared" si="99"/>
        <v>0.86899999999999999</v>
      </c>
      <c r="S102" s="1257">
        <f t="shared" si="99"/>
        <v>4.0000000000000002E-4</v>
      </c>
      <c r="T102" s="1456">
        <f t="shared" si="99"/>
        <v>4.0000000000000002E-4</v>
      </c>
      <c r="U102" s="1243">
        <f t="shared" si="74"/>
        <v>0.86899999999999999</v>
      </c>
      <c r="V102" s="1430">
        <f t="shared" si="75"/>
        <v>0.86899999999999999</v>
      </c>
      <c r="W102" s="1243">
        <f t="shared" si="76"/>
        <v>0.86939999999999995</v>
      </c>
      <c r="X102" s="1339">
        <f t="shared" si="77"/>
        <v>0.86939999999999995</v>
      </c>
      <c r="Z102" s="2113" t="s">
        <v>417</v>
      </c>
      <c r="AA102" s="2114"/>
      <c r="AB102" s="2115"/>
      <c r="AC102" s="2116"/>
      <c r="AD102" s="2117"/>
      <c r="AE102" s="2118"/>
      <c r="AF102" s="2119"/>
      <c r="AG102" s="2118">
        <f>AA102+AC102</f>
        <v>0</v>
      </c>
      <c r="AH102" s="2120"/>
      <c r="AI102" s="2118">
        <f t="shared" ref="AI102:AI114" si="100">AC102+AE102</f>
        <v>0</v>
      </c>
      <c r="AJ102" s="2121"/>
      <c r="AL102" s="483" t="s">
        <v>98</v>
      </c>
      <c r="AM102" s="1294">
        <f>O107+Q107+S107</f>
        <v>7.66</v>
      </c>
      <c r="AN102" s="1295">
        <f>P107+R107+T107</f>
        <v>7.66</v>
      </c>
      <c r="AO102" s="1313" t="s">
        <v>418</v>
      </c>
      <c r="AP102" s="1314">
        <f t="shared" si="97"/>
        <v>174.79999999999998</v>
      </c>
      <c r="AQ102" s="1315">
        <f t="shared" si="98"/>
        <v>157</v>
      </c>
      <c r="AU102" s="11"/>
      <c r="AV102" s="11"/>
      <c r="AW102" s="11"/>
      <c r="AX102" s="11"/>
      <c r="AY102" s="11"/>
    </row>
    <row r="103" spans="1:51" ht="12.75" customHeight="1" thickBot="1">
      <c r="A103" s="112"/>
      <c r="B103" s="1775"/>
      <c r="C103" s="111"/>
      <c r="D103" s="112"/>
      <c r="E103" s="115"/>
      <c r="F103" s="111"/>
      <c r="G103" s="198" t="s">
        <v>164</v>
      </c>
      <c r="H103" s="2704" t="s">
        <v>762</v>
      </c>
      <c r="I103" s="1806">
        <v>4.5060000000000002</v>
      </c>
      <c r="J103" s="284" t="s">
        <v>580</v>
      </c>
      <c r="K103" s="2705">
        <v>0.2</v>
      </c>
      <c r="L103" s="2706">
        <v>0.2</v>
      </c>
      <c r="M103" s="100"/>
      <c r="N103" s="1253" t="s">
        <v>163</v>
      </c>
      <c r="O103" s="1248"/>
      <c r="P103" s="1457"/>
      <c r="Q103" s="1248">
        <f>E92+H88</f>
        <v>9.0000000000000011E-3</v>
      </c>
      <c r="R103" s="1458">
        <f>F92+I88</f>
        <v>9.0000000000000011E-3</v>
      </c>
      <c r="S103" s="1258">
        <f>K102</f>
        <v>4.0000000000000002E-4</v>
      </c>
      <c r="T103" s="1457">
        <f>L102</f>
        <v>4.0000000000000002E-4</v>
      </c>
      <c r="U103" s="1262">
        <f t="shared" si="74"/>
        <v>9.0000000000000011E-3</v>
      </c>
      <c r="V103" s="1458">
        <f t="shared" si="75"/>
        <v>9.0000000000000011E-3</v>
      </c>
      <c r="W103" s="1244">
        <f t="shared" si="76"/>
        <v>9.4000000000000004E-3</v>
      </c>
      <c r="X103" s="1458">
        <f t="shared" si="77"/>
        <v>9.4000000000000004E-3</v>
      </c>
      <c r="Z103" s="1361" t="s">
        <v>418</v>
      </c>
      <c r="AA103" s="1705">
        <f>SUM(AA99:AA102)+AA98</f>
        <v>161.19999999999999</v>
      </c>
      <c r="AB103" s="1363">
        <f>AB99+AB100+AB101+AB102+AB98</f>
        <v>145</v>
      </c>
      <c r="AC103" s="1364">
        <f>AC99+AC100+AC101+AC102</f>
        <v>0</v>
      </c>
      <c r="AD103" s="1365">
        <f>AD99+AD100+AD101+AD102</f>
        <v>0</v>
      </c>
      <c r="AE103" s="1366">
        <f>SUM(AE99:AE102)</f>
        <v>13.6</v>
      </c>
      <c r="AF103" s="1367">
        <f>SUM(AF99:AF102)</f>
        <v>12</v>
      </c>
      <c r="AG103" s="1366">
        <f>AA103+AC103</f>
        <v>161.19999999999999</v>
      </c>
      <c r="AH103" s="1368">
        <f>AB103+AD103</f>
        <v>145</v>
      </c>
      <c r="AI103" s="1366">
        <f t="shared" si="100"/>
        <v>13.6</v>
      </c>
      <c r="AJ103" s="1369">
        <f>AD103+AF103</f>
        <v>12</v>
      </c>
      <c r="AO103" s="1493" t="s">
        <v>427</v>
      </c>
      <c r="AP103" s="1304">
        <f t="shared" si="97"/>
        <v>26.8</v>
      </c>
      <c r="AQ103" s="1317">
        <f t="shared" si="98"/>
        <v>25</v>
      </c>
      <c r="AS103" s="11"/>
      <c r="AT103" s="11"/>
      <c r="AU103" s="11"/>
      <c r="AV103" s="11"/>
      <c r="AW103" s="11"/>
      <c r="AX103" s="11"/>
      <c r="AY103" s="11"/>
    </row>
    <row r="104" spans="1:51" ht="14.25" customHeight="1">
      <c r="A104" s="112"/>
      <c r="B104" s="1775"/>
      <c r="C104" s="111"/>
      <c r="D104" s="112"/>
      <c r="E104" s="115"/>
      <c r="F104" s="111"/>
      <c r="G104" s="199" t="s">
        <v>714</v>
      </c>
      <c r="H104" s="1805">
        <v>2.2599999999999998</v>
      </c>
      <c r="I104" s="1806">
        <v>2.2599999999999998</v>
      </c>
      <c r="J104" s="1845"/>
      <c r="K104" s="2707"/>
      <c r="L104" s="2708"/>
      <c r="M104" s="100"/>
      <c r="N104" s="1254" t="s">
        <v>407</v>
      </c>
      <c r="O104" s="1249"/>
      <c r="P104" s="1459"/>
      <c r="Q104" s="1249">
        <f>F95</f>
        <v>0.8</v>
      </c>
      <c r="R104" s="1460">
        <f>F95</f>
        <v>0.8</v>
      </c>
      <c r="S104" s="1259"/>
      <c r="T104" s="1459"/>
      <c r="U104" s="1262">
        <f t="shared" si="74"/>
        <v>0.8</v>
      </c>
      <c r="V104" s="1458">
        <f t="shared" si="75"/>
        <v>0.8</v>
      </c>
      <c r="W104" s="1244">
        <f t="shared" si="76"/>
        <v>0.8</v>
      </c>
      <c r="X104" s="1458">
        <f t="shared" si="77"/>
        <v>0.8</v>
      </c>
      <c r="Z104" s="1493" t="s">
        <v>427</v>
      </c>
      <c r="AA104" s="1384"/>
      <c r="AB104" s="1482"/>
      <c r="AC104" s="1386">
        <f>H93</f>
        <v>26.8</v>
      </c>
      <c r="AD104" s="1485">
        <f>I93</f>
        <v>25</v>
      </c>
      <c r="AE104" s="1384"/>
      <c r="AF104" s="1482"/>
      <c r="AG104" s="1266"/>
      <c r="AH104" s="1488"/>
      <c r="AI104" s="1266">
        <f t="shared" si="100"/>
        <v>26.8</v>
      </c>
      <c r="AJ104" s="1491"/>
      <c r="AO104" s="1478" t="s">
        <v>428</v>
      </c>
      <c r="AP104" s="1283">
        <f t="shared" si="97"/>
        <v>0</v>
      </c>
      <c r="AQ104" s="1308">
        <f t="shared" si="98"/>
        <v>0</v>
      </c>
      <c r="AS104" s="11"/>
      <c r="AT104" s="11"/>
      <c r="AU104" s="11"/>
      <c r="AV104" s="11"/>
      <c r="AW104" s="11"/>
      <c r="AX104" s="11"/>
      <c r="AY104" s="11"/>
    </row>
    <row r="105" spans="1:51" ht="15" customHeight="1" thickBot="1">
      <c r="A105" s="1812" t="s">
        <v>400</v>
      </c>
      <c r="B105" s="1813"/>
      <c r="C105" s="1814">
        <f>C97+C100+98+20</f>
        <v>338</v>
      </c>
      <c r="D105" s="1777"/>
      <c r="E105" s="1780"/>
      <c r="F105" s="1779"/>
      <c r="G105" s="2709" t="s">
        <v>89</v>
      </c>
      <c r="H105" s="1815">
        <v>1.1000000000000001</v>
      </c>
      <c r="I105" s="2710">
        <v>1.1000000000000001</v>
      </c>
      <c r="J105" s="1752"/>
      <c r="K105" s="1780"/>
      <c r="L105" s="1779"/>
      <c r="M105" s="100"/>
      <c r="N105" s="1255" t="s">
        <v>136</v>
      </c>
      <c r="O105" s="1250"/>
      <c r="P105" s="1461"/>
      <c r="Q105" s="1250">
        <f>E87</f>
        <v>0.06</v>
      </c>
      <c r="R105" s="1462">
        <f>F87</f>
        <v>0.06</v>
      </c>
      <c r="S105" s="1260"/>
      <c r="T105" s="1461"/>
      <c r="U105" s="1262">
        <f t="shared" si="74"/>
        <v>0.06</v>
      </c>
      <c r="V105" s="1458">
        <f t="shared" si="75"/>
        <v>0.06</v>
      </c>
      <c r="W105" s="1244">
        <f t="shared" si="76"/>
        <v>0.06</v>
      </c>
      <c r="X105" s="1458">
        <f t="shared" si="77"/>
        <v>0.06</v>
      </c>
      <c r="Z105" s="1478" t="s">
        <v>428</v>
      </c>
      <c r="AA105" s="1390"/>
      <c r="AB105" s="1483"/>
      <c r="AC105" s="1392"/>
      <c r="AD105" s="1486"/>
      <c r="AE105" s="1390"/>
      <c r="AF105" s="1483"/>
      <c r="AG105" s="1267">
        <f t="shared" ref="AG105:AH107" si="101">AA105+AC105</f>
        <v>0</v>
      </c>
      <c r="AH105" s="1489">
        <f t="shared" si="101"/>
        <v>0</v>
      </c>
      <c r="AI105" s="1267">
        <f t="shared" si="100"/>
        <v>0</v>
      </c>
      <c r="AJ105" s="1442">
        <f t="shared" ref="AJ105:AJ110" si="102">AD105+AF105</f>
        <v>0</v>
      </c>
      <c r="AO105" s="1479" t="s">
        <v>429</v>
      </c>
      <c r="AP105" s="1292">
        <f t="shared" si="97"/>
        <v>0</v>
      </c>
      <c r="AQ105" s="1312">
        <f t="shared" si="98"/>
        <v>0</v>
      </c>
      <c r="AS105" s="11"/>
      <c r="AT105" s="11"/>
      <c r="AU105" s="11"/>
      <c r="AV105" s="11"/>
      <c r="AW105" s="11"/>
      <c r="AX105" s="11"/>
      <c r="AY105" s="11"/>
    </row>
    <row r="106" spans="1:51" ht="14.25" customHeight="1" thickBot="1">
      <c r="A106" s="100"/>
      <c r="B106" s="2628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255" t="s">
        <v>460</v>
      </c>
      <c r="O106" s="1250"/>
      <c r="P106" s="1461"/>
      <c r="Q106" s="1250"/>
      <c r="R106" s="1462"/>
      <c r="S106" s="1260"/>
      <c r="T106" s="1461"/>
      <c r="U106" s="1262">
        <f t="shared" si="74"/>
        <v>0</v>
      </c>
      <c r="V106" s="1458">
        <f t="shared" si="75"/>
        <v>0</v>
      </c>
      <c r="W106" s="1244">
        <f t="shared" si="76"/>
        <v>0</v>
      </c>
      <c r="X106" s="1458">
        <f t="shared" si="77"/>
        <v>0</v>
      </c>
      <c r="Z106" s="1479" t="s">
        <v>498</v>
      </c>
      <c r="AA106" s="1396"/>
      <c r="AB106" s="1484"/>
      <c r="AC106" s="1398"/>
      <c r="AD106" s="1487"/>
      <c r="AE106" s="1396"/>
      <c r="AF106" s="1484"/>
      <c r="AG106" s="1268">
        <f t="shared" si="101"/>
        <v>0</v>
      </c>
      <c r="AH106" s="1490">
        <f t="shared" si="101"/>
        <v>0</v>
      </c>
      <c r="AI106" s="1268">
        <f t="shared" si="100"/>
        <v>0</v>
      </c>
      <c r="AJ106" s="1492">
        <f t="shared" si="102"/>
        <v>0</v>
      </c>
      <c r="AO106" s="1480" t="s">
        <v>430</v>
      </c>
      <c r="AP106" s="1331">
        <f t="shared" si="97"/>
        <v>26.8</v>
      </c>
      <c r="AQ106" s="1332">
        <f t="shared" si="98"/>
        <v>25</v>
      </c>
      <c r="AR106" s="774"/>
      <c r="AS106" s="11"/>
      <c r="AT106" s="11"/>
      <c r="AU106" s="11"/>
      <c r="AV106" s="11"/>
      <c r="AW106" s="11"/>
      <c r="AX106" s="11"/>
      <c r="AY106" s="11"/>
    </row>
    <row r="107" spans="1:51" ht="15" customHeight="1" thickBot="1">
      <c r="A107" s="100"/>
      <c r="B107" s="2628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483" t="s">
        <v>98</v>
      </c>
      <c r="O107" s="1251">
        <f>E75</f>
        <v>5.4</v>
      </c>
      <c r="P107" s="1463">
        <f>F75</f>
        <v>5.4</v>
      </c>
      <c r="Q107" s="1251"/>
      <c r="R107" s="1464"/>
      <c r="S107" s="1261">
        <f>H104</f>
        <v>2.2599999999999998</v>
      </c>
      <c r="T107" s="1818">
        <f>I104</f>
        <v>2.2599999999999998</v>
      </c>
      <c r="U107" s="1263">
        <f t="shared" si="74"/>
        <v>5.4</v>
      </c>
      <c r="V107" s="1466">
        <f t="shared" si="75"/>
        <v>5.4</v>
      </c>
      <c r="W107" s="1263">
        <f t="shared" si="76"/>
        <v>2.2599999999999998</v>
      </c>
      <c r="X107" s="1466">
        <f t="shared" si="77"/>
        <v>2.2599999999999998</v>
      </c>
      <c r="Z107" s="1480" t="s">
        <v>430</v>
      </c>
      <c r="AA107" s="1500">
        <f t="shared" ref="AA107:AF107" si="103">AA104+AA105+AA106</f>
        <v>0</v>
      </c>
      <c r="AB107" s="1425">
        <f t="shared" si="103"/>
        <v>0</v>
      </c>
      <c r="AC107" s="1481">
        <f t="shared" si="103"/>
        <v>26.8</v>
      </c>
      <c r="AD107" s="1423">
        <f t="shared" si="103"/>
        <v>25</v>
      </c>
      <c r="AE107" s="1500">
        <f t="shared" si="103"/>
        <v>0</v>
      </c>
      <c r="AF107" s="1425">
        <f t="shared" si="103"/>
        <v>0</v>
      </c>
      <c r="AG107" s="1331">
        <f t="shared" si="101"/>
        <v>26.8</v>
      </c>
      <c r="AH107" s="1424">
        <f t="shared" si="101"/>
        <v>25</v>
      </c>
      <c r="AI107" s="1331">
        <f t="shared" si="100"/>
        <v>26.8</v>
      </c>
      <c r="AJ107" s="1425">
        <f t="shared" si="102"/>
        <v>25</v>
      </c>
      <c r="AO107" s="1316" t="s">
        <v>273</v>
      </c>
      <c r="AP107" s="1304">
        <f t="shared" si="97"/>
        <v>50.36</v>
      </c>
      <c r="AQ107" s="1317">
        <f t="shared" si="98"/>
        <v>42.8</v>
      </c>
      <c r="AR107" s="774"/>
      <c r="AS107" s="11"/>
      <c r="AT107" s="11"/>
      <c r="AU107" s="11"/>
      <c r="AV107" s="11"/>
      <c r="AW107" s="11"/>
      <c r="AX107" s="11"/>
      <c r="AY107" s="11"/>
    </row>
    <row r="108" spans="1:51" ht="15.75" thickBot="1">
      <c r="A108" s="100"/>
      <c r="B108" s="2628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Z108" s="1316" t="s">
        <v>422</v>
      </c>
      <c r="AA108" s="1370"/>
      <c r="AB108" s="1371"/>
      <c r="AC108" s="1266"/>
      <c r="AD108" s="1372"/>
      <c r="AE108" s="1370">
        <f>H98</f>
        <v>50.36</v>
      </c>
      <c r="AF108" s="1371">
        <f>I98</f>
        <v>42.8</v>
      </c>
      <c r="AG108" s="1266"/>
      <c r="AH108" s="1373">
        <f>AB108+AD108</f>
        <v>0</v>
      </c>
      <c r="AI108" s="1266">
        <f t="shared" si="100"/>
        <v>50.36</v>
      </c>
      <c r="AJ108" s="1374">
        <f t="shared" si="102"/>
        <v>42.8</v>
      </c>
      <c r="AO108" s="1318" t="s">
        <v>152</v>
      </c>
      <c r="AP108" s="1292">
        <f t="shared" si="97"/>
        <v>0</v>
      </c>
      <c r="AQ108" s="1312">
        <f t="shared" si="98"/>
        <v>0</v>
      </c>
      <c r="AR108" s="774"/>
      <c r="AS108" s="11"/>
      <c r="AT108" s="11"/>
      <c r="AU108" s="11"/>
      <c r="AV108" s="11"/>
      <c r="AW108" s="11"/>
      <c r="AX108" s="11"/>
      <c r="AY108" s="11"/>
    </row>
    <row r="109" spans="1:51" ht="14.25" customHeight="1" thickBot="1">
      <c r="A109" s="115"/>
      <c r="B109" s="123"/>
      <c r="C109" s="115"/>
      <c r="D109" s="225"/>
      <c r="E109" s="113"/>
      <c r="F109" s="113"/>
      <c r="G109" s="115"/>
      <c r="H109" s="100"/>
      <c r="I109" s="100"/>
      <c r="J109" s="100"/>
      <c r="K109" s="100"/>
      <c r="L109" s="100"/>
      <c r="M109" s="100"/>
      <c r="Z109" s="1318" t="s">
        <v>423</v>
      </c>
      <c r="AA109" s="1355"/>
      <c r="AB109" s="1375"/>
      <c r="AC109" s="1268"/>
      <c r="AD109" s="1376"/>
      <c r="AE109" s="1355"/>
      <c r="AF109" s="1375"/>
      <c r="AG109" s="1268">
        <f>AA109+AC109</f>
        <v>0</v>
      </c>
      <c r="AH109" s="1377">
        <f>AB109+AD109</f>
        <v>0</v>
      </c>
      <c r="AI109" s="1268">
        <f t="shared" si="100"/>
        <v>0</v>
      </c>
      <c r="AJ109" s="1378">
        <f t="shared" si="102"/>
        <v>0</v>
      </c>
      <c r="AO109" s="1319" t="s">
        <v>419</v>
      </c>
      <c r="AP109" s="1320">
        <f t="shared" si="97"/>
        <v>50.36</v>
      </c>
      <c r="AQ109" s="1321">
        <f t="shared" si="98"/>
        <v>42.8</v>
      </c>
      <c r="AR109" s="115"/>
      <c r="AS109" s="11"/>
      <c r="AT109" s="11"/>
      <c r="AU109" s="11"/>
      <c r="AV109" s="11"/>
      <c r="AW109" s="11"/>
      <c r="AX109" s="11"/>
      <c r="AY109" s="11"/>
    </row>
    <row r="110" spans="1:51" ht="12.75" customHeight="1" thickBot="1">
      <c r="A110" s="115"/>
      <c r="B110" s="123"/>
      <c r="C110" s="115"/>
      <c r="D110" s="226"/>
      <c r="E110" s="206"/>
      <c r="F110" s="207"/>
      <c r="G110" s="115"/>
      <c r="H110" s="100"/>
      <c r="I110" s="100"/>
      <c r="J110" s="100"/>
      <c r="K110" s="100"/>
      <c r="L110" s="100"/>
      <c r="M110" s="100"/>
      <c r="R110" s="1229"/>
      <c r="T110" s="1229"/>
      <c r="V110" s="1233"/>
      <c r="X110" s="1233"/>
      <c r="Z110" s="1319" t="s">
        <v>419</v>
      </c>
      <c r="AA110" s="1379">
        <f t="shared" ref="AA110:AF110" si="104">SUM(AA108:AA109)</f>
        <v>0</v>
      </c>
      <c r="AB110" s="1380">
        <f t="shared" si="104"/>
        <v>0</v>
      </c>
      <c r="AC110" s="1381">
        <f t="shared" si="104"/>
        <v>0</v>
      </c>
      <c r="AD110" s="1321">
        <f t="shared" si="104"/>
        <v>0</v>
      </c>
      <c r="AE110" s="1379">
        <f t="shared" si="104"/>
        <v>50.36</v>
      </c>
      <c r="AF110" s="1380">
        <f t="shared" si="104"/>
        <v>42.8</v>
      </c>
      <c r="AG110" s="1320">
        <f>AA110+AC110</f>
        <v>0</v>
      </c>
      <c r="AH110" s="1382">
        <f>AB110+AD110</f>
        <v>0</v>
      </c>
      <c r="AI110" s="1320">
        <f t="shared" si="100"/>
        <v>50.36</v>
      </c>
      <c r="AJ110" s="1383">
        <f t="shared" si="102"/>
        <v>42.8</v>
      </c>
      <c r="AO110" s="1322" t="s">
        <v>271</v>
      </c>
      <c r="AP110" s="1304">
        <f t="shared" si="97"/>
        <v>0</v>
      </c>
      <c r="AQ110" s="1317">
        <f t="shared" si="98"/>
        <v>0</v>
      </c>
      <c r="AR110" s="115"/>
      <c r="AS110" s="11"/>
      <c r="AT110" s="11"/>
      <c r="AU110" s="11"/>
      <c r="AV110" s="11"/>
      <c r="AW110" s="11"/>
      <c r="AX110" s="11"/>
    </row>
    <row r="111" spans="1:51" ht="13.5" customHeight="1">
      <c r="A111" s="115"/>
      <c r="B111" s="123"/>
      <c r="C111" s="115"/>
      <c r="D111" s="114"/>
      <c r="E111" s="114"/>
      <c r="F111" s="141"/>
      <c r="G111" s="115"/>
      <c r="H111" s="100"/>
      <c r="I111" s="100"/>
      <c r="J111" s="100"/>
      <c r="K111" s="100"/>
      <c r="L111" s="100"/>
      <c r="M111" s="100"/>
      <c r="N111" s="1665"/>
      <c r="O111" s="14"/>
      <c r="P111" s="380"/>
      <c r="Q111" s="11"/>
      <c r="R111" s="1229"/>
      <c r="T111" s="1229"/>
      <c r="V111" s="1233"/>
      <c r="X111" s="1233"/>
      <c r="Z111" s="1322" t="s">
        <v>271</v>
      </c>
      <c r="AA111" s="1384"/>
      <c r="AB111" s="1385"/>
      <c r="AC111" s="1386"/>
      <c r="AD111" s="1387"/>
      <c r="AE111" s="1384"/>
      <c r="AF111" s="1385"/>
      <c r="AG111" s="1266"/>
      <c r="AH111" s="1388"/>
      <c r="AI111" s="1266">
        <f t="shared" si="100"/>
        <v>0</v>
      </c>
      <c r="AJ111" s="1389"/>
      <c r="AM111" s="1296"/>
      <c r="AN111" s="312"/>
      <c r="AO111" s="1323" t="s">
        <v>103</v>
      </c>
      <c r="AP111" s="1283">
        <f t="shared" si="97"/>
        <v>0</v>
      </c>
      <c r="AQ111" s="1308">
        <f t="shared" si="98"/>
        <v>0</v>
      </c>
      <c r="AR111" s="115"/>
      <c r="AS111" s="11"/>
      <c r="AT111" s="11"/>
      <c r="AU111" s="11"/>
      <c r="AV111" s="11"/>
      <c r="AW111" s="11"/>
      <c r="AX111" s="11"/>
    </row>
    <row r="112" spans="1:51" ht="15" customHeight="1" thickBot="1">
      <c r="A112" s="115"/>
      <c r="B112" s="123"/>
      <c r="C112" s="115"/>
      <c r="D112" s="110"/>
      <c r="E112" s="114"/>
      <c r="F112" s="151"/>
      <c r="G112" s="115"/>
      <c r="H112" s="100"/>
      <c r="I112" s="100"/>
      <c r="J112" s="100"/>
      <c r="K112" s="100"/>
      <c r="L112" s="100"/>
      <c r="M112" s="100"/>
      <c r="N112" s="11"/>
      <c r="O112" s="11"/>
      <c r="P112" s="11"/>
      <c r="Q112" s="11"/>
      <c r="R112" s="1228"/>
      <c r="T112" s="1228"/>
      <c r="V112" s="298"/>
      <c r="X112" s="298"/>
      <c r="Z112" s="1323" t="s">
        <v>103</v>
      </c>
      <c r="AA112" s="1390"/>
      <c r="AB112" s="1391"/>
      <c r="AC112" s="1392"/>
      <c r="AD112" s="1393"/>
      <c r="AE112" s="1390"/>
      <c r="AF112" s="1391"/>
      <c r="AG112" s="1267">
        <f t="shared" ref="AG112:AH114" si="105">AA112+AC112</f>
        <v>0</v>
      </c>
      <c r="AH112" s="1394">
        <f t="shared" si="105"/>
        <v>0</v>
      </c>
      <c r="AI112" s="1267">
        <f t="shared" si="100"/>
        <v>0</v>
      </c>
      <c r="AJ112" s="1395">
        <f>AD112+AF112</f>
        <v>0</v>
      </c>
      <c r="AM112" s="1296"/>
      <c r="AN112" s="1433"/>
      <c r="AO112" s="1324" t="s">
        <v>272</v>
      </c>
      <c r="AP112" s="1292">
        <f t="shared" si="97"/>
        <v>0</v>
      </c>
      <c r="AQ112" s="1312">
        <f t="shared" si="98"/>
        <v>0</v>
      </c>
      <c r="AR112" s="115"/>
      <c r="AS112" s="11"/>
      <c r="AT112" s="11"/>
      <c r="AU112" s="11"/>
      <c r="AV112" s="11"/>
      <c r="AW112" s="11"/>
      <c r="AX112" s="11"/>
    </row>
    <row r="113" spans="1:62" ht="13.5" customHeight="1" thickBot="1">
      <c r="A113" s="115"/>
      <c r="B113" s="123"/>
      <c r="C113" s="115"/>
      <c r="D113" s="126"/>
      <c r="E113" s="109"/>
      <c r="F113" s="151"/>
      <c r="G113" s="115"/>
      <c r="H113" s="100"/>
      <c r="I113" s="100"/>
      <c r="J113" s="100"/>
      <c r="K113" s="100"/>
      <c r="L113" s="100"/>
      <c r="M113" s="100"/>
      <c r="N113" s="11"/>
      <c r="O113" s="11"/>
      <c r="P113" s="11"/>
      <c r="Q113" s="11"/>
      <c r="R113" s="616"/>
      <c r="T113" s="616"/>
      <c r="V113" s="1228"/>
      <c r="X113" s="1228"/>
      <c r="Z113" s="1324" t="s">
        <v>272</v>
      </c>
      <c r="AA113" s="1396"/>
      <c r="AB113" s="1397"/>
      <c r="AC113" s="1398"/>
      <c r="AD113" s="1399"/>
      <c r="AE113" s="1396"/>
      <c r="AF113" s="1397"/>
      <c r="AG113" s="1268">
        <f t="shared" si="105"/>
        <v>0</v>
      </c>
      <c r="AH113" s="1400">
        <f t="shared" si="105"/>
        <v>0</v>
      </c>
      <c r="AI113" s="1268">
        <f t="shared" si="100"/>
        <v>0</v>
      </c>
      <c r="AJ113" s="1401">
        <f>AD113+AF113</f>
        <v>0</v>
      </c>
      <c r="AM113" s="1434"/>
      <c r="AN113" s="86"/>
      <c r="AO113" s="1325" t="s">
        <v>420</v>
      </c>
      <c r="AP113" s="1326">
        <f t="shared" si="97"/>
        <v>0</v>
      </c>
      <c r="AQ113" s="1327">
        <f t="shared" si="98"/>
        <v>0</v>
      </c>
      <c r="AR113" s="115"/>
      <c r="AS113" s="11"/>
      <c r="AT113" s="11"/>
      <c r="AU113" s="11"/>
      <c r="AV113" s="11"/>
      <c r="AW113" s="11"/>
      <c r="AX113" s="11"/>
    </row>
    <row r="114" spans="1:62" ht="12.75" customHeight="1" thickBot="1">
      <c r="A114" s="115"/>
      <c r="B114" s="123"/>
      <c r="C114" s="115"/>
      <c r="D114" s="115"/>
      <c r="E114" s="115"/>
      <c r="F114" s="115"/>
      <c r="G114" s="115"/>
      <c r="H114" s="100"/>
      <c r="I114" s="100"/>
      <c r="J114" s="100"/>
      <c r="K114" s="100"/>
      <c r="L114" s="100"/>
      <c r="M114" s="100"/>
      <c r="N114" s="11"/>
      <c r="O114" s="11"/>
      <c r="P114" s="11"/>
      <c r="Q114" s="11"/>
      <c r="R114" s="1228"/>
      <c r="T114" s="1228"/>
      <c r="V114" s="298"/>
      <c r="X114" s="1228"/>
      <c r="Z114" s="1494" t="s">
        <v>420</v>
      </c>
      <c r="AA114" s="1495">
        <f t="shared" ref="AA114:AF114" si="106">AA111+AA112+AA113</f>
        <v>0</v>
      </c>
      <c r="AB114" s="1367">
        <f t="shared" si="106"/>
        <v>0</v>
      </c>
      <c r="AC114" s="1495">
        <f t="shared" si="106"/>
        <v>0</v>
      </c>
      <c r="AD114" s="1367">
        <f t="shared" si="106"/>
        <v>0</v>
      </c>
      <c r="AE114" s="1495">
        <f t="shared" si="106"/>
        <v>0</v>
      </c>
      <c r="AF114" s="1367">
        <f t="shared" si="106"/>
        <v>0</v>
      </c>
      <c r="AG114" s="1366">
        <f t="shared" si="105"/>
        <v>0</v>
      </c>
      <c r="AH114" s="1368">
        <f t="shared" si="105"/>
        <v>0</v>
      </c>
      <c r="AI114" s="1366">
        <f t="shared" si="100"/>
        <v>0</v>
      </c>
      <c r="AJ114" s="1369">
        <f>AD114+AF114</f>
        <v>0</v>
      </c>
      <c r="AO114" s="115"/>
      <c r="AQ114" s="11"/>
      <c r="AR114" s="115"/>
      <c r="AS114" s="11"/>
      <c r="AT114" s="11"/>
      <c r="AU114" s="11"/>
      <c r="AV114" s="11"/>
      <c r="AW114" s="11"/>
      <c r="AX114" s="11"/>
    </row>
    <row r="115" spans="1:62" ht="14.25" customHeight="1">
      <c r="A115" s="134"/>
      <c r="B115" s="122"/>
      <c r="C115" s="366"/>
      <c r="D115" s="115"/>
      <c r="E115" s="115"/>
      <c r="F115" s="115"/>
      <c r="G115" s="115"/>
      <c r="H115" s="100"/>
      <c r="I115" s="100"/>
      <c r="J115" s="100"/>
      <c r="K115" s="100"/>
      <c r="L115" s="100"/>
      <c r="M115" s="100"/>
      <c r="N115" s="11"/>
      <c r="O115" s="11"/>
      <c r="P115" s="11"/>
      <c r="Q115" s="11"/>
      <c r="R115" s="1228"/>
      <c r="T115" s="1228"/>
      <c r="V115" s="298"/>
      <c r="X115" s="1228"/>
      <c r="Z115" s="115"/>
      <c r="AB115" s="1228"/>
      <c r="AD115" s="1228"/>
      <c r="AF115" s="115"/>
      <c r="AH115" s="266"/>
      <c r="AJ115" s="266"/>
      <c r="AO115" s="115"/>
      <c r="AP115" s="115"/>
      <c r="AQ115" s="11"/>
      <c r="AR115" s="115"/>
      <c r="AS115" s="11"/>
      <c r="AT115" s="11"/>
      <c r="AU115" s="11"/>
      <c r="AV115" s="11"/>
      <c r="AW115" s="11"/>
      <c r="AX115" s="11"/>
    </row>
    <row r="116" spans="1:62" ht="13.5" customHeight="1">
      <c r="A116" s="124"/>
      <c r="B116" s="110"/>
      <c r="C116" s="107"/>
      <c r="D116" s="115"/>
      <c r="E116" s="100"/>
      <c r="F116" s="100"/>
      <c r="G116" s="100"/>
      <c r="H116" s="100"/>
      <c r="I116" s="100"/>
      <c r="J116" s="100"/>
      <c r="K116" s="100"/>
      <c r="L116" s="100"/>
      <c r="M116" s="100"/>
      <c r="N116" s="14"/>
      <c r="O116" s="14"/>
      <c r="P116" s="380"/>
      <c r="Q116" s="11"/>
      <c r="R116" s="1228"/>
      <c r="T116" s="1228"/>
      <c r="V116" s="298"/>
      <c r="X116" s="1228"/>
      <c r="Z116" s="769"/>
      <c r="AB116" s="1228"/>
      <c r="AD116" s="1228"/>
      <c r="AF116" s="115"/>
      <c r="AH116" s="266"/>
      <c r="AJ116" s="266"/>
      <c r="AO116" s="115"/>
      <c r="AP116" s="169"/>
      <c r="AQ116" s="11"/>
      <c r="AR116" s="115"/>
      <c r="AS116" s="11"/>
      <c r="AT116" s="11"/>
      <c r="AU116" s="11"/>
      <c r="AV116" s="11"/>
      <c r="AW116" s="11"/>
      <c r="AX116" s="11"/>
    </row>
    <row r="117" spans="1:62" ht="14.25" customHeight="1">
      <c r="A117" s="124"/>
      <c r="B117" s="110"/>
      <c r="C117" s="107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55"/>
      <c r="O117" s="41"/>
      <c r="P117" s="865"/>
      <c r="Q117" s="11"/>
      <c r="R117" s="1228"/>
      <c r="T117" s="616"/>
      <c r="V117" s="1234"/>
      <c r="X117" s="616"/>
      <c r="Z117" s="209"/>
      <c r="AB117" s="1228"/>
      <c r="AD117" s="1228"/>
      <c r="AF117" s="219"/>
      <c r="AH117" s="1239"/>
      <c r="AJ117" s="266"/>
      <c r="AO117" s="115"/>
      <c r="AP117" s="124"/>
      <c r="AQ117" s="11"/>
      <c r="AR117" s="107"/>
      <c r="AS117" s="11"/>
      <c r="AT117" s="11"/>
      <c r="AU117" s="11"/>
      <c r="AV117" s="11"/>
      <c r="AW117" s="11"/>
      <c r="AX117" s="11"/>
    </row>
    <row r="118" spans="1:62" ht="15.75" customHeight="1">
      <c r="A118" s="100"/>
      <c r="B118" s="2628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R118" s="1228"/>
      <c r="T118" s="1228"/>
      <c r="V118" s="298"/>
      <c r="X118" s="298"/>
      <c r="Z118" s="120"/>
      <c r="AB118" s="1228"/>
      <c r="AD118" s="616"/>
      <c r="AF118" s="115"/>
      <c r="AH118" s="1240"/>
      <c r="AJ118" s="266"/>
      <c r="AO118" s="115"/>
      <c r="AP118" s="150"/>
      <c r="AQ118" s="11"/>
      <c r="AR118" s="113"/>
      <c r="AS118" s="11"/>
      <c r="AT118" s="11"/>
      <c r="AU118" s="11"/>
      <c r="AV118" s="11"/>
      <c r="AW118" s="11"/>
      <c r="AX118" s="11"/>
    </row>
    <row r="119" spans="1:62" ht="15" customHeight="1">
      <c r="A119" s="100"/>
      <c r="B119" s="2628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Z119" t="s">
        <v>401</v>
      </c>
      <c r="AO119" s="148"/>
      <c r="AP119" s="115"/>
      <c r="AQ119" s="11"/>
      <c r="AU119" s="11"/>
      <c r="AV119" s="11"/>
      <c r="AW119" s="11"/>
      <c r="AX119" s="11"/>
    </row>
    <row r="120" spans="1:62" ht="15" customHeight="1">
      <c r="A120" s="100"/>
      <c r="B120" s="2631" t="s">
        <v>241</v>
      </c>
      <c r="C120" s="100"/>
      <c r="D120" s="100"/>
      <c r="E120" s="100"/>
      <c r="F120" s="2632"/>
      <c r="G120" s="2632"/>
      <c r="H120" s="2632"/>
      <c r="I120" s="100"/>
      <c r="J120" s="100"/>
      <c r="K120" s="2632"/>
      <c r="L120" s="100"/>
      <c r="M120" s="100"/>
      <c r="Z120" s="108" t="str">
        <f>N122</f>
        <v>3-й день</v>
      </c>
      <c r="AA120" s="320" t="s">
        <v>448</v>
      </c>
      <c r="AF120" s="143" t="s">
        <v>144</v>
      </c>
      <c r="AH120" s="323" t="str">
        <f>I122</f>
        <v>ЗИМА - ВЕСНА    2023 -  __  г.г.</v>
      </c>
      <c r="AI120" s="71"/>
      <c r="AL120" s="94" t="s">
        <v>410</v>
      </c>
      <c r="AS120" s="54"/>
      <c r="AT120" s="754"/>
      <c r="AU120" s="11"/>
      <c r="AV120" s="11"/>
      <c r="AW120" s="11"/>
      <c r="AX120" s="11"/>
    </row>
    <row r="121" spans="1:62" ht="14.25" customHeight="1" thickBot="1">
      <c r="A121" s="100"/>
      <c r="B121" s="100"/>
      <c r="C121" s="2633" t="s">
        <v>565</v>
      </c>
      <c r="D121" s="100"/>
      <c r="E121" s="2634"/>
      <c r="F121" s="100"/>
      <c r="G121" s="100"/>
      <c r="H121" s="100"/>
      <c r="I121" s="100"/>
      <c r="J121" s="100"/>
      <c r="K121" s="2635" t="s">
        <v>118</v>
      </c>
      <c r="L121" s="100"/>
      <c r="M121" s="100"/>
      <c r="N121" t="s">
        <v>401</v>
      </c>
      <c r="AS121" s="357"/>
      <c r="AT121" s="357"/>
      <c r="AU121" s="11"/>
      <c r="AV121" s="11"/>
      <c r="AW121" s="11"/>
      <c r="AX121" s="11"/>
    </row>
    <row r="122" spans="1:62" ht="14.25" customHeight="1" thickBot="1">
      <c r="A122" s="2632" t="s">
        <v>236</v>
      </c>
      <c r="B122" s="2632"/>
      <c r="C122" s="2636"/>
      <c r="D122" s="100"/>
      <c r="E122" s="2637" t="s">
        <v>144</v>
      </c>
      <c r="F122" s="100"/>
      <c r="G122" s="100"/>
      <c r="H122" s="2638"/>
      <c r="I122" s="2639" t="s">
        <v>564</v>
      </c>
      <c r="J122" s="2640"/>
      <c r="K122" s="100"/>
      <c r="L122" s="100"/>
      <c r="M122" s="100"/>
      <c r="N122" s="108" t="s">
        <v>449</v>
      </c>
      <c r="O122" s="320" t="s">
        <v>448</v>
      </c>
      <c r="T122" s="143" t="s">
        <v>144</v>
      </c>
      <c r="V122" s="323" t="str">
        <f>I122</f>
        <v>ЗИМА - ВЕСНА    2023 -  __  г.г.</v>
      </c>
      <c r="W122" s="71"/>
      <c r="X122" s="1435"/>
      <c r="Z122" s="1222" t="s">
        <v>321</v>
      </c>
      <c r="AA122" s="1223" t="s">
        <v>402</v>
      </c>
      <c r="AB122" s="1224"/>
      <c r="AC122" s="1223" t="s">
        <v>403</v>
      </c>
      <c r="AD122" s="1224"/>
      <c r="AE122" s="1223" t="s">
        <v>404</v>
      </c>
      <c r="AF122" s="1224"/>
      <c r="AG122" s="1223" t="s">
        <v>408</v>
      </c>
      <c r="AH122" s="1224"/>
      <c r="AI122" s="1270" t="s">
        <v>409</v>
      </c>
      <c r="AJ122" s="1224"/>
      <c r="AO122" s="1222" t="s">
        <v>321</v>
      </c>
      <c r="AP122" s="1297" t="s">
        <v>411</v>
      </c>
      <c r="AQ122" s="1298"/>
      <c r="AS122" s="357"/>
      <c r="AT122" s="357"/>
      <c r="AU122" s="11"/>
      <c r="AV122" s="11"/>
      <c r="AW122" s="11"/>
      <c r="AX122" s="11"/>
    </row>
    <row r="123" spans="1:62" ht="14.25" customHeight="1" thickBot="1">
      <c r="A123" s="383" t="s">
        <v>2</v>
      </c>
      <c r="B123" s="384" t="s">
        <v>3</v>
      </c>
      <c r="C123" s="2557" t="s">
        <v>4</v>
      </c>
      <c r="D123" s="251" t="s">
        <v>61</v>
      </c>
      <c r="E123" s="121"/>
      <c r="F123" s="121"/>
      <c r="G123" s="121"/>
      <c r="H123" s="121"/>
      <c r="I123" s="121"/>
      <c r="J123" s="121"/>
      <c r="K123" s="121"/>
      <c r="L123" s="242"/>
      <c r="M123" s="100"/>
      <c r="Z123" s="1501" t="s">
        <v>435</v>
      </c>
      <c r="AA123" s="1225" t="s">
        <v>101</v>
      </c>
      <c r="AB123" s="1227" t="s">
        <v>102</v>
      </c>
      <c r="AC123" s="1271" t="s">
        <v>101</v>
      </c>
      <c r="AD123" s="1272" t="s">
        <v>102</v>
      </c>
      <c r="AE123" s="1271" t="s">
        <v>101</v>
      </c>
      <c r="AF123" s="1272" t="s">
        <v>102</v>
      </c>
      <c r="AG123" s="1225" t="s">
        <v>101</v>
      </c>
      <c r="AH123" s="1226" t="s">
        <v>102</v>
      </c>
      <c r="AI123" s="1273" t="s">
        <v>101</v>
      </c>
      <c r="AJ123" s="1226" t="s">
        <v>102</v>
      </c>
      <c r="AM123" s="11"/>
      <c r="AN123" s="11"/>
      <c r="AO123" s="900"/>
      <c r="AP123" s="1505" t="s">
        <v>101</v>
      </c>
      <c r="AQ123" s="1506" t="s">
        <v>102</v>
      </c>
      <c r="AS123" s="14"/>
      <c r="AT123" s="14"/>
      <c r="AU123" s="11"/>
      <c r="AV123" s="11"/>
      <c r="AW123" s="11"/>
      <c r="AX123" s="11"/>
    </row>
    <row r="124" spans="1:62" ht="14.25" customHeight="1" thickBot="1">
      <c r="A124" s="2711" t="s">
        <v>5</v>
      </c>
      <c r="B124" s="1780"/>
      <c r="C124" s="2712" t="s">
        <v>62</v>
      </c>
      <c r="D124" s="112"/>
      <c r="E124" s="115"/>
      <c r="F124" s="115"/>
      <c r="G124" s="115"/>
      <c r="H124" s="115"/>
      <c r="I124" s="115"/>
      <c r="J124" s="115"/>
      <c r="K124" s="115"/>
      <c r="L124" s="111"/>
      <c r="M124" s="115"/>
      <c r="N124" s="1520" t="s">
        <v>439</v>
      </c>
      <c r="O124" s="197"/>
      <c r="P124" s="197"/>
      <c r="Q124" s="197"/>
      <c r="R124" s="197"/>
      <c r="S124" s="197"/>
      <c r="T124" s="197"/>
      <c r="U124" s="197"/>
      <c r="V124" s="197"/>
      <c r="W124" s="197"/>
      <c r="X124" s="1220"/>
      <c r="Z124" s="1328" t="s">
        <v>69</v>
      </c>
      <c r="AA124" s="1370"/>
      <c r="AB124" s="1402"/>
      <c r="AC124" s="1370"/>
      <c r="AD124" s="1403"/>
      <c r="AE124" s="1370"/>
      <c r="AF124" s="1404"/>
      <c r="AG124" s="1266">
        <f t="shared" ref="AG124:AG133" si="107">AA124+AC124</f>
        <v>0</v>
      </c>
      <c r="AH124" s="1405">
        <f t="shared" ref="AH124:AH133" si="108">AB124+AD124</f>
        <v>0</v>
      </c>
      <c r="AI124" s="1266">
        <f t="shared" ref="AI124:AI133" si="109">AC124+AE124</f>
        <v>0</v>
      </c>
      <c r="AJ124" s="1406">
        <f t="shared" ref="AJ124:AJ133" si="110">AD124+AF124</f>
        <v>0</v>
      </c>
      <c r="AL124" s="1222" t="s">
        <v>321</v>
      </c>
      <c r="AM124" s="1275" t="s">
        <v>411</v>
      </c>
      <c r="AN124" s="1276"/>
      <c r="AO124" s="1328" t="s">
        <v>69</v>
      </c>
      <c r="AP124" s="1304">
        <f t="shared" ref="AP124:AP147" si="111">AA124+AC124+AE124</f>
        <v>0</v>
      </c>
      <c r="AQ124" s="1317">
        <f t="shared" ref="AQ124:AQ147" si="112">AB124+AD124+AF124</f>
        <v>0</v>
      </c>
      <c r="AS124" s="14"/>
      <c r="AT124" s="14"/>
      <c r="AU124" s="11"/>
      <c r="AV124" s="11"/>
      <c r="AW124" s="11"/>
      <c r="AX124" s="11"/>
    </row>
    <row r="125" spans="1:62" ht="15.75" customHeight="1" thickBot="1">
      <c r="A125" s="2713" t="s">
        <v>282</v>
      </c>
      <c r="B125" s="2714"/>
      <c r="C125" s="2715"/>
      <c r="D125" s="2716"/>
      <c r="E125" s="2717" t="s">
        <v>552</v>
      </c>
      <c r="F125" s="2718"/>
      <c r="G125" s="2718"/>
      <c r="H125" s="2718"/>
      <c r="I125" s="2719"/>
      <c r="J125" s="2720" t="s">
        <v>927</v>
      </c>
      <c r="K125" s="2721"/>
      <c r="L125" s="2722"/>
      <c r="M125" s="207"/>
      <c r="N125" s="882"/>
      <c r="O125" s="17" t="s">
        <v>440</v>
      </c>
      <c r="P125" s="17"/>
      <c r="Q125" s="17"/>
      <c r="R125" s="17"/>
      <c r="S125" s="17"/>
      <c r="T125" s="17"/>
      <c r="U125" s="17"/>
      <c r="V125" s="17"/>
      <c r="W125" s="17"/>
      <c r="X125" s="1221"/>
      <c r="Z125" s="1328" t="s">
        <v>71</v>
      </c>
      <c r="AA125" s="1348"/>
      <c r="AB125" s="1407"/>
      <c r="AC125" s="1348"/>
      <c r="AD125" s="1408"/>
      <c r="AE125" s="1819">
        <f>H161</f>
        <v>10</v>
      </c>
      <c r="AF125" s="1409">
        <f>I161</f>
        <v>10</v>
      </c>
      <c r="AG125" s="1267">
        <f t="shared" si="107"/>
        <v>0</v>
      </c>
      <c r="AH125" s="1410">
        <f t="shared" si="108"/>
        <v>0</v>
      </c>
      <c r="AI125" s="1267">
        <f t="shared" si="109"/>
        <v>10</v>
      </c>
      <c r="AJ125" s="1339">
        <f t="shared" si="110"/>
        <v>10</v>
      </c>
      <c r="AL125" s="900"/>
      <c r="AM125" s="1277" t="s">
        <v>101</v>
      </c>
      <c r="AN125" s="1278" t="s">
        <v>102</v>
      </c>
      <c r="AO125" s="1328" t="s">
        <v>71</v>
      </c>
      <c r="AP125" s="1283">
        <f t="shared" si="111"/>
        <v>10</v>
      </c>
      <c r="AQ125" s="1308">
        <f t="shared" si="112"/>
        <v>10</v>
      </c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1:62" ht="16.5" customHeight="1" thickBot="1">
      <c r="A126" s="2644"/>
      <c r="B126" s="376" t="s">
        <v>158</v>
      </c>
      <c r="C126" s="2645"/>
      <c r="D126" s="2723" t="s">
        <v>100</v>
      </c>
      <c r="E126" s="2724" t="s">
        <v>101</v>
      </c>
      <c r="F126" s="2725" t="s">
        <v>102</v>
      </c>
      <c r="G126" s="2723" t="s">
        <v>100</v>
      </c>
      <c r="H126" s="2724" t="s">
        <v>101</v>
      </c>
      <c r="I126" s="2725" t="s">
        <v>102</v>
      </c>
      <c r="J126" s="386" t="s">
        <v>100</v>
      </c>
      <c r="K126" s="174" t="s">
        <v>101</v>
      </c>
      <c r="L126" s="1794" t="s">
        <v>102</v>
      </c>
      <c r="M126" s="141"/>
      <c r="Z126" s="1328" t="s">
        <v>72</v>
      </c>
      <c r="AA126" s="1411"/>
      <c r="AB126" s="1467"/>
      <c r="AC126" s="1411"/>
      <c r="AD126" s="1413"/>
      <c r="AE126" s="1411"/>
      <c r="AF126" s="1414"/>
      <c r="AG126" s="1267">
        <f t="shared" si="107"/>
        <v>0</v>
      </c>
      <c r="AH126" s="1410">
        <f t="shared" si="108"/>
        <v>0</v>
      </c>
      <c r="AI126" s="1267">
        <f t="shared" si="109"/>
        <v>0</v>
      </c>
      <c r="AJ126" s="1339">
        <f t="shared" si="110"/>
        <v>0</v>
      </c>
      <c r="AL126" s="1279" t="s">
        <v>134</v>
      </c>
      <c r="AM126" s="1280">
        <f t="shared" ref="AM126:AM131" si="113">O130+Q130+S130</f>
        <v>50</v>
      </c>
      <c r="AN126" s="1281">
        <f t="shared" ref="AN126:AN131" si="114">P130+R130+T130</f>
        <v>50</v>
      </c>
      <c r="AO126" s="1328" t="s">
        <v>72</v>
      </c>
      <c r="AP126" s="1283">
        <f t="shared" si="111"/>
        <v>0</v>
      </c>
      <c r="AQ126" s="1308">
        <f t="shared" si="112"/>
        <v>0</v>
      </c>
      <c r="AS126" s="11"/>
      <c r="AT126" s="2161"/>
      <c r="AU126" s="7"/>
      <c r="AV126" s="49"/>
      <c r="AW126" s="1626"/>
      <c r="AX126" s="2162"/>
      <c r="AY126" s="11"/>
      <c r="AZ126" s="2163"/>
      <c r="BA126" s="11"/>
      <c r="BB126" s="11"/>
      <c r="BC126" s="1728"/>
      <c r="BD126" s="96"/>
      <c r="BE126" s="3"/>
      <c r="BF126" s="11"/>
      <c r="BG126" s="11"/>
      <c r="BH126" s="11"/>
      <c r="BI126" s="11"/>
      <c r="BJ126" s="11"/>
    </row>
    <row r="127" spans="1:62" ht="15.75" customHeight="1" thickBot="1">
      <c r="A127" s="2362" t="s">
        <v>383</v>
      </c>
      <c r="B127" s="2326" t="s">
        <v>956</v>
      </c>
      <c r="C127" s="2585">
        <v>60</v>
      </c>
      <c r="D127" s="140" t="s">
        <v>121</v>
      </c>
      <c r="E127" s="2726">
        <v>95.582999999999998</v>
      </c>
      <c r="F127" s="2727">
        <v>67</v>
      </c>
      <c r="G127" s="2728" t="s">
        <v>928</v>
      </c>
      <c r="H127" s="139">
        <v>15</v>
      </c>
      <c r="I127" s="1659">
        <v>15</v>
      </c>
      <c r="J127" s="140" t="s">
        <v>45</v>
      </c>
      <c r="K127" s="2564">
        <v>176.7</v>
      </c>
      <c r="L127" s="2565">
        <v>132.53</v>
      </c>
      <c r="M127" s="141"/>
      <c r="Z127" s="1328" t="s">
        <v>73</v>
      </c>
      <c r="AA127" s="1348"/>
      <c r="AB127" s="1412"/>
      <c r="AC127" s="1348"/>
      <c r="AD127" s="1413"/>
      <c r="AE127" s="1348"/>
      <c r="AF127" s="1414"/>
      <c r="AG127" s="1267">
        <f t="shared" si="107"/>
        <v>0</v>
      </c>
      <c r="AH127" s="1410">
        <f t="shared" si="108"/>
        <v>0</v>
      </c>
      <c r="AI127" s="1267">
        <f t="shared" si="109"/>
        <v>0</v>
      </c>
      <c r="AJ127" s="1339">
        <f t="shared" si="110"/>
        <v>0</v>
      </c>
      <c r="AL127" s="1282" t="s">
        <v>133</v>
      </c>
      <c r="AM127" s="1283">
        <f t="shared" si="113"/>
        <v>118</v>
      </c>
      <c r="AN127" s="1284">
        <f t="shared" si="114"/>
        <v>118</v>
      </c>
      <c r="AO127" s="1328" t="s">
        <v>73</v>
      </c>
      <c r="AP127" s="1283">
        <f t="shared" si="111"/>
        <v>0</v>
      </c>
      <c r="AQ127" s="1308">
        <f t="shared" si="112"/>
        <v>0</v>
      </c>
      <c r="AS127" s="11"/>
      <c r="AT127" s="11"/>
      <c r="AU127" s="183"/>
      <c r="AV127" s="11"/>
      <c r="AW127" s="379"/>
      <c r="AX127" s="90"/>
      <c r="AY127" s="147"/>
      <c r="AZ127" s="379"/>
      <c r="BA127" s="90"/>
      <c r="BB127" s="147"/>
      <c r="BC127" s="379"/>
      <c r="BD127" s="90"/>
      <c r="BE127" s="147"/>
      <c r="BF127" s="11"/>
      <c r="BG127" s="11"/>
      <c r="BH127" s="11"/>
      <c r="BI127" s="11"/>
      <c r="BJ127" s="11"/>
    </row>
    <row r="128" spans="1:62" ht="15" customHeight="1">
      <c r="A128" s="683"/>
      <c r="B128" s="2315" t="s">
        <v>368</v>
      </c>
      <c r="C128" s="2108"/>
      <c r="D128" s="198" t="s">
        <v>78</v>
      </c>
      <c r="E128" s="243">
        <v>13</v>
      </c>
      <c r="F128" s="1776">
        <v>13</v>
      </c>
      <c r="G128" s="261" t="s">
        <v>93</v>
      </c>
      <c r="H128" s="243">
        <v>5</v>
      </c>
      <c r="I128" s="245">
        <v>5</v>
      </c>
      <c r="J128" s="198" t="s">
        <v>80</v>
      </c>
      <c r="K128" s="258">
        <v>24.49</v>
      </c>
      <c r="L128" s="267">
        <v>23.25</v>
      </c>
      <c r="M128" s="283"/>
      <c r="N128" s="1222" t="s">
        <v>321</v>
      </c>
      <c r="O128" s="1223" t="s">
        <v>402</v>
      </c>
      <c r="P128" s="1224"/>
      <c r="Q128" s="1223" t="s">
        <v>403</v>
      </c>
      <c r="R128" s="1224"/>
      <c r="S128" s="1223" t="s">
        <v>404</v>
      </c>
      <c r="T128" s="1224"/>
      <c r="U128" s="1223" t="s">
        <v>405</v>
      </c>
      <c r="V128" s="1224"/>
      <c r="W128" s="1223" t="s">
        <v>406</v>
      </c>
      <c r="X128" s="1224"/>
      <c r="Z128" s="1328" t="s">
        <v>75</v>
      </c>
      <c r="AA128" s="1348"/>
      <c r="AB128" s="1407"/>
      <c r="AC128" s="1348"/>
      <c r="AD128" s="1408"/>
      <c r="AE128" s="1348"/>
      <c r="AF128" s="1409"/>
      <c r="AG128" s="1267">
        <f t="shared" si="107"/>
        <v>0</v>
      </c>
      <c r="AH128" s="1410">
        <f t="shared" si="108"/>
        <v>0</v>
      </c>
      <c r="AI128" s="1267">
        <f t="shared" si="109"/>
        <v>0</v>
      </c>
      <c r="AJ128" s="1339">
        <f t="shared" si="110"/>
        <v>0</v>
      </c>
      <c r="AL128" s="1282" t="s">
        <v>79</v>
      </c>
      <c r="AM128" s="1283">
        <f t="shared" si="113"/>
        <v>10.7</v>
      </c>
      <c r="AN128" s="1284">
        <f t="shared" si="114"/>
        <v>10.7</v>
      </c>
      <c r="AO128" s="1328" t="s">
        <v>75</v>
      </c>
      <c r="AP128" s="1283">
        <f t="shared" si="111"/>
        <v>0</v>
      </c>
      <c r="AQ128" s="1308">
        <f t="shared" si="112"/>
        <v>0</v>
      </c>
      <c r="AS128" s="11"/>
      <c r="AT128" s="719"/>
      <c r="AU128" s="7"/>
      <c r="AV128" s="15"/>
      <c r="AW128" s="7"/>
      <c r="AX128" s="2164"/>
      <c r="AY128" s="2165"/>
      <c r="AZ128" s="7"/>
      <c r="BA128" s="14"/>
      <c r="BB128" s="153"/>
      <c r="BC128" s="7"/>
      <c r="BD128" s="752"/>
      <c r="BE128" s="2166"/>
      <c r="BF128" s="11"/>
      <c r="BG128" s="11"/>
      <c r="BH128" s="11"/>
      <c r="BI128" s="11"/>
      <c r="BJ128" s="11"/>
    </row>
    <row r="129" spans="1:62" ht="15" customHeight="1" thickBot="1">
      <c r="A129" s="2729" t="s">
        <v>490</v>
      </c>
      <c r="B129" s="284" t="s">
        <v>519</v>
      </c>
      <c r="C129" s="1796" t="s">
        <v>268</v>
      </c>
      <c r="D129" s="198" t="s">
        <v>80</v>
      </c>
      <c r="E129" s="243">
        <v>10.4</v>
      </c>
      <c r="F129" s="1776">
        <v>10.4</v>
      </c>
      <c r="G129" s="261" t="s">
        <v>491</v>
      </c>
      <c r="H129" s="243">
        <v>1.5</v>
      </c>
      <c r="I129" s="245">
        <v>1.5</v>
      </c>
      <c r="J129" s="198" t="s">
        <v>281</v>
      </c>
      <c r="K129" s="243">
        <v>5.4249999999999998</v>
      </c>
      <c r="L129" s="1774">
        <v>5.4249999999999998</v>
      </c>
      <c r="M129" s="115"/>
      <c r="N129" s="900"/>
      <c r="O129" s="1225" t="s">
        <v>101</v>
      </c>
      <c r="P129" s="1226" t="s">
        <v>102</v>
      </c>
      <c r="Q129" s="1225" t="s">
        <v>101</v>
      </c>
      <c r="R129" s="1226" t="s">
        <v>102</v>
      </c>
      <c r="S129" s="1225" t="s">
        <v>101</v>
      </c>
      <c r="T129" s="1226" t="s">
        <v>102</v>
      </c>
      <c r="U129" s="1225" t="s">
        <v>101</v>
      </c>
      <c r="V129" s="1226" t="s">
        <v>102</v>
      </c>
      <c r="W129" s="1225" t="s">
        <v>101</v>
      </c>
      <c r="X129" s="1227" t="s">
        <v>102</v>
      </c>
      <c r="Z129" s="1328" t="s">
        <v>76</v>
      </c>
      <c r="AA129" s="1348"/>
      <c r="AB129" s="1415"/>
      <c r="AC129" s="1348"/>
      <c r="AD129" s="1408"/>
      <c r="AE129" s="1348"/>
      <c r="AF129" s="1409"/>
      <c r="AG129" s="1267">
        <f t="shared" si="107"/>
        <v>0</v>
      </c>
      <c r="AH129" s="1410">
        <f t="shared" si="108"/>
        <v>0</v>
      </c>
      <c r="AI129" s="1267">
        <f t="shared" si="109"/>
        <v>0</v>
      </c>
      <c r="AJ129" s="1339">
        <f t="shared" si="110"/>
        <v>0</v>
      </c>
      <c r="AL129" s="1285" t="s">
        <v>412</v>
      </c>
      <c r="AM129" s="1286">
        <f t="shared" si="113"/>
        <v>43.3</v>
      </c>
      <c r="AN129" s="1287">
        <f t="shared" si="114"/>
        <v>43.3</v>
      </c>
      <c r="AO129" s="1328" t="s">
        <v>76</v>
      </c>
      <c r="AP129" s="1283">
        <f t="shared" si="111"/>
        <v>0</v>
      </c>
      <c r="AQ129" s="1308">
        <f t="shared" si="112"/>
        <v>0</v>
      </c>
      <c r="AT129" s="719"/>
      <c r="AU129" s="7"/>
      <c r="AV129" s="15"/>
      <c r="AW129" s="7"/>
      <c r="AX129" s="14"/>
      <c r="AY129" s="380"/>
      <c r="AZ129" s="7"/>
      <c r="BA129" s="14"/>
      <c r="BB129" s="153"/>
      <c r="BC129" s="7"/>
      <c r="BD129" s="14"/>
      <c r="BE129" s="153"/>
      <c r="BF129" s="11"/>
      <c r="BG129" s="11"/>
      <c r="BH129" s="11"/>
      <c r="BI129" s="11"/>
      <c r="BJ129" s="11"/>
    </row>
    <row r="130" spans="1:62" ht="12.75" customHeight="1">
      <c r="A130" s="176" t="s">
        <v>989</v>
      </c>
      <c r="B130" s="284" t="s">
        <v>926</v>
      </c>
      <c r="C130" s="1796">
        <v>155</v>
      </c>
      <c r="D130" s="198" t="s">
        <v>162</v>
      </c>
      <c r="E130" s="243">
        <v>16.2</v>
      </c>
      <c r="F130" s="1776">
        <v>12.6</v>
      </c>
      <c r="G130" s="261" t="s">
        <v>492</v>
      </c>
      <c r="H130" s="243">
        <v>2</v>
      </c>
      <c r="I130" s="245">
        <v>2</v>
      </c>
      <c r="J130" s="198" t="s">
        <v>54</v>
      </c>
      <c r="K130" s="2730">
        <v>0.5</v>
      </c>
      <c r="L130" s="2731">
        <v>0.5</v>
      </c>
      <c r="M130" s="141"/>
      <c r="N130" s="1521" t="s">
        <v>134</v>
      </c>
      <c r="O130" s="1242">
        <f>C133</f>
        <v>20</v>
      </c>
      <c r="P130" s="1436">
        <f>C133</f>
        <v>20</v>
      </c>
      <c r="Q130" s="1256">
        <f>C144</f>
        <v>30</v>
      </c>
      <c r="R130" s="1428">
        <f>C144</f>
        <v>30</v>
      </c>
      <c r="S130" s="1256"/>
      <c r="T130" s="1437"/>
      <c r="U130" s="1256">
        <f>O130+Q130</f>
        <v>50</v>
      </c>
      <c r="V130" s="1427">
        <f>P130+R130</f>
        <v>50</v>
      </c>
      <c r="W130" s="1256">
        <f>Q130+S130</f>
        <v>30</v>
      </c>
      <c r="X130" s="1428">
        <f>R130+T130</f>
        <v>30</v>
      </c>
      <c r="Z130" s="1329" t="s">
        <v>437</v>
      </c>
      <c r="AA130" s="1348"/>
      <c r="AB130" s="1407"/>
      <c r="AC130" s="1348"/>
      <c r="AD130" s="1408"/>
      <c r="AE130" s="1348"/>
      <c r="AF130" s="1409"/>
      <c r="AG130" s="1267">
        <f t="shared" si="107"/>
        <v>0</v>
      </c>
      <c r="AH130" s="1410">
        <f t="shared" si="108"/>
        <v>0</v>
      </c>
      <c r="AI130" s="1267">
        <f t="shared" si="109"/>
        <v>0</v>
      </c>
      <c r="AJ130" s="1339">
        <f t="shared" si="110"/>
        <v>0</v>
      </c>
      <c r="AL130" s="1282" t="s">
        <v>105</v>
      </c>
      <c r="AM130" s="1283">
        <f t="shared" si="113"/>
        <v>0</v>
      </c>
      <c r="AN130" s="1284">
        <f t="shared" si="114"/>
        <v>0</v>
      </c>
      <c r="AO130" s="1329" t="s">
        <v>437</v>
      </c>
      <c r="AP130" s="1283">
        <f t="shared" si="111"/>
        <v>0</v>
      </c>
      <c r="AQ130" s="1308">
        <f t="shared" si="112"/>
        <v>0</v>
      </c>
      <c r="AT130" s="41"/>
      <c r="AU130" s="7"/>
      <c r="AV130" s="14"/>
      <c r="AW130" s="7"/>
      <c r="AX130" s="14"/>
      <c r="AY130" s="380"/>
      <c r="AZ130" s="7"/>
      <c r="BA130" s="14"/>
      <c r="BB130" s="153"/>
      <c r="BC130" s="7"/>
      <c r="BD130" s="14"/>
      <c r="BE130" s="380"/>
      <c r="BF130" s="11"/>
      <c r="BG130" s="11"/>
      <c r="BH130" s="11"/>
      <c r="BI130" s="11"/>
      <c r="BJ130" s="11"/>
    </row>
    <row r="131" spans="1:62" ht="15" customHeight="1" thickBot="1">
      <c r="A131" s="201" t="s">
        <v>560</v>
      </c>
      <c r="B131" s="261" t="s">
        <v>327</v>
      </c>
      <c r="C131" s="273">
        <v>200</v>
      </c>
      <c r="D131" s="198" t="s">
        <v>79</v>
      </c>
      <c r="E131" s="243">
        <v>7.2</v>
      </c>
      <c r="F131" s="1776">
        <v>7.2</v>
      </c>
      <c r="G131" s="1810" t="s">
        <v>163</v>
      </c>
      <c r="H131" s="1805">
        <v>4.0000000000000002E-4</v>
      </c>
      <c r="I131" s="2732">
        <v>4.0000000000000002E-4</v>
      </c>
      <c r="J131" s="100"/>
      <c r="K131" s="100"/>
      <c r="L131" s="100"/>
      <c r="M131" s="438"/>
      <c r="N131" s="1282" t="s">
        <v>133</v>
      </c>
      <c r="O131" s="1243">
        <f>E128+C132</f>
        <v>48</v>
      </c>
      <c r="P131" s="1438">
        <f>F128+C132</f>
        <v>48</v>
      </c>
      <c r="Q131" s="1243">
        <f>C143</f>
        <v>50</v>
      </c>
      <c r="R131" s="1439">
        <f>C143</f>
        <v>50</v>
      </c>
      <c r="S131" s="1243">
        <f>C160</f>
        <v>20</v>
      </c>
      <c r="T131" s="1438">
        <f>C160</f>
        <v>20</v>
      </c>
      <c r="U131" s="1243">
        <f t="shared" ref="U131:U135" si="115">O131+Q131</f>
        <v>98</v>
      </c>
      <c r="V131" s="1430">
        <f t="shared" ref="V131:V135" si="116">P131+R131</f>
        <v>98</v>
      </c>
      <c r="W131" s="1243">
        <f t="shared" ref="W131:W135" si="117">Q131+S131</f>
        <v>70</v>
      </c>
      <c r="X131" s="1339">
        <f t="shared" ref="X131:X135" si="118">R131+T131</f>
        <v>70</v>
      </c>
      <c r="Z131" s="1502" t="s">
        <v>436</v>
      </c>
      <c r="AA131" s="1355"/>
      <c r="AB131" s="1416"/>
      <c r="AC131" s="1355">
        <f>K151</f>
        <v>33.299999999999997</v>
      </c>
      <c r="AD131" s="1417">
        <f>L151</f>
        <v>33.299999999999997</v>
      </c>
      <c r="AE131" s="1355"/>
      <c r="AF131" s="1418"/>
      <c r="AG131" s="1268">
        <f t="shared" si="107"/>
        <v>33.299999999999997</v>
      </c>
      <c r="AH131" s="1419">
        <f t="shared" si="108"/>
        <v>33.299999999999997</v>
      </c>
      <c r="AI131" s="1268">
        <f t="shared" si="109"/>
        <v>33.299999999999997</v>
      </c>
      <c r="AJ131" s="1232">
        <f t="shared" si="110"/>
        <v>33.299999999999997</v>
      </c>
      <c r="AL131" s="476" t="s">
        <v>45</v>
      </c>
      <c r="AM131" s="1283">
        <f t="shared" si="113"/>
        <v>176.7</v>
      </c>
      <c r="AN131" s="1284">
        <f t="shared" si="114"/>
        <v>132.53</v>
      </c>
      <c r="AO131" s="1502" t="s">
        <v>436</v>
      </c>
      <c r="AP131" s="1292">
        <f t="shared" si="111"/>
        <v>33.299999999999997</v>
      </c>
      <c r="AQ131" s="1312">
        <f t="shared" si="112"/>
        <v>33.299999999999997</v>
      </c>
      <c r="AT131" s="41"/>
      <c r="AU131" s="7"/>
      <c r="AV131" s="15"/>
      <c r="AW131" s="7"/>
      <c r="AX131" s="14"/>
      <c r="AY131" s="380"/>
      <c r="AZ131" s="7"/>
      <c r="BA131" s="14"/>
      <c r="BB131" s="153"/>
      <c r="BC131" s="7"/>
      <c r="BD131" s="41"/>
      <c r="BE131" s="865"/>
      <c r="BF131" s="11"/>
      <c r="BG131" s="11"/>
      <c r="BH131" s="11"/>
      <c r="BI131" s="11"/>
      <c r="BJ131" s="11"/>
    </row>
    <row r="132" spans="1:62" ht="14.25" customHeight="1" thickBot="1">
      <c r="A132" s="201" t="s">
        <v>9</v>
      </c>
      <c r="B132" s="261" t="s">
        <v>10</v>
      </c>
      <c r="C132" s="273">
        <v>35</v>
      </c>
      <c r="D132" s="2598" t="s">
        <v>443</v>
      </c>
      <c r="E132" s="2730">
        <v>0.53</v>
      </c>
      <c r="F132" s="2733">
        <v>0.53</v>
      </c>
      <c r="G132" s="2339" t="s">
        <v>443</v>
      </c>
      <c r="H132" s="243">
        <v>0.2</v>
      </c>
      <c r="I132" s="1774">
        <v>0.2</v>
      </c>
      <c r="J132" s="1777"/>
      <c r="K132" s="1780"/>
      <c r="L132" s="1779"/>
      <c r="M132" s="148"/>
      <c r="N132" s="1282" t="s">
        <v>79</v>
      </c>
      <c r="O132" s="1243">
        <f>E131+H129</f>
        <v>8.6999999999999993</v>
      </c>
      <c r="P132" s="1559">
        <f>F131+I129</f>
        <v>8.6999999999999993</v>
      </c>
      <c r="Q132" s="1243">
        <f>H142</f>
        <v>2</v>
      </c>
      <c r="R132" s="1430">
        <f>I142</f>
        <v>2</v>
      </c>
      <c r="S132" s="1243"/>
      <c r="T132" s="1441"/>
      <c r="U132" s="1243">
        <f t="shared" si="115"/>
        <v>10.7</v>
      </c>
      <c r="V132" s="1430">
        <f t="shared" si="116"/>
        <v>10.7</v>
      </c>
      <c r="W132" s="1243">
        <f t="shared" si="117"/>
        <v>2</v>
      </c>
      <c r="X132" s="1339">
        <f t="shared" si="118"/>
        <v>2</v>
      </c>
      <c r="Z132" s="1330" t="s">
        <v>421</v>
      </c>
      <c r="AA132" s="1420">
        <f t="shared" ref="AA132:AF132" si="119">SUM(AA124:AA131)</f>
        <v>0</v>
      </c>
      <c r="AB132" s="1421">
        <f t="shared" si="119"/>
        <v>0</v>
      </c>
      <c r="AC132" s="1422">
        <f t="shared" si="119"/>
        <v>33.299999999999997</v>
      </c>
      <c r="AD132" s="1332">
        <f t="shared" si="119"/>
        <v>33.299999999999997</v>
      </c>
      <c r="AE132" s="1420">
        <f t="shared" si="119"/>
        <v>10</v>
      </c>
      <c r="AF132" s="1423">
        <f t="shared" si="119"/>
        <v>10</v>
      </c>
      <c r="AG132" s="1331">
        <f t="shared" si="107"/>
        <v>33.299999999999997</v>
      </c>
      <c r="AH132" s="1424">
        <f t="shared" si="108"/>
        <v>33.299999999999997</v>
      </c>
      <c r="AI132" s="1331">
        <f t="shared" si="109"/>
        <v>43.3</v>
      </c>
      <c r="AJ132" s="1425">
        <f t="shared" si="110"/>
        <v>43.3</v>
      </c>
      <c r="AL132" s="2222" t="s">
        <v>873</v>
      </c>
      <c r="AM132" s="2226">
        <f t="shared" ref="AM132:AM160" si="120">O136+Q136+S136</f>
        <v>407.5</v>
      </c>
      <c r="AN132" s="1289">
        <f t="shared" ref="AN132:AN160" si="121">P136+R136+T136</f>
        <v>317</v>
      </c>
      <c r="AO132" s="1330" t="s">
        <v>421</v>
      </c>
      <c r="AP132" s="1331">
        <f t="shared" si="111"/>
        <v>43.3</v>
      </c>
      <c r="AQ132" s="1332">
        <f t="shared" si="112"/>
        <v>43.3</v>
      </c>
      <c r="AT132" s="41"/>
      <c r="AU132" s="7"/>
      <c r="AV132" s="15"/>
      <c r="AW132" s="7"/>
      <c r="AX132" s="14"/>
      <c r="AY132" s="380"/>
      <c r="AZ132" s="93"/>
      <c r="BA132" s="1625"/>
      <c r="BB132" s="2167"/>
      <c r="BC132" s="1626"/>
      <c r="BD132" s="11"/>
      <c r="BE132" s="11"/>
      <c r="BF132" s="11"/>
      <c r="BG132" s="11"/>
      <c r="BH132" s="11"/>
      <c r="BI132" s="11"/>
      <c r="BJ132" s="11"/>
    </row>
    <row r="133" spans="1:62" ht="15" customHeight="1" thickBot="1">
      <c r="A133" s="201" t="s">
        <v>9</v>
      </c>
      <c r="B133" s="261" t="s">
        <v>426</v>
      </c>
      <c r="C133" s="273">
        <v>20</v>
      </c>
      <c r="D133" s="257" t="s">
        <v>89</v>
      </c>
      <c r="E133" s="258">
        <v>4</v>
      </c>
      <c r="F133" s="2734">
        <v>4</v>
      </c>
      <c r="G133" s="115"/>
      <c r="H133" s="115"/>
      <c r="I133" s="111"/>
      <c r="J133" s="2735" t="s">
        <v>956</v>
      </c>
      <c r="K133" s="2736"/>
      <c r="L133" s="2737"/>
      <c r="M133" s="100"/>
      <c r="N133" s="1285" t="s">
        <v>412</v>
      </c>
      <c r="O133" s="1244">
        <f t="shared" ref="O133:T133" si="122">AA132</f>
        <v>0</v>
      </c>
      <c r="P133" s="1468">
        <f t="shared" si="122"/>
        <v>0</v>
      </c>
      <c r="Q133" s="1244">
        <f t="shared" si="122"/>
        <v>33.299999999999997</v>
      </c>
      <c r="R133" s="1442">
        <f t="shared" si="122"/>
        <v>33.299999999999997</v>
      </c>
      <c r="S133" s="1244">
        <f t="shared" si="122"/>
        <v>10</v>
      </c>
      <c r="T133" s="1443">
        <f t="shared" si="122"/>
        <v>10</v>
      </c>
      <c r="U133" s="1244">
        <f t="shared" si="115"/>
        <v>33.299999999999997</v>
      </c>
      <c r="V133" s="1287">
        <f t="shared" si="116"/>
        <v>33.299999999999997</v>
      </c>
      <c r="W133" s="1244">
        <f t="shared" si="117"/>
        <v>43.3</v>
      </c>
      <c r="X133" s="1442">
        <f t="shared" si="118"/>
        <v>43.3</v>
      </c>
      <c r="Z133" s="2104" t="s">
        <v>857</v>
      </c>
      <c r="AA133" s="1264"/>
      <c r="AB133" s="1544"/>
      <c r="AC133" s="1266"/>
      <c r="AD133" s="1426"/>
      <c r="AE133" s="1269"/>
      <c r="AF133" s="1553"/>
      <c r="AG133" s="1269">
        <f t="shared" si="107"/>
        <v>0</v>
      </c>
      <c r="AH133" s="1427">
        <f t="shared" si="108"/>
        <v>0</v>
      </c>
      <c r="AI133" s="1269">
        <f t="shared" si="109"/>
        <v>0</v>
      </c>
      <c r="AJ133" s="1428">
        <f t="shared" si="110"/>
        <v>0</v>
      </c>
      <c r="AL133" s="2223" t="s">
        <v>874</v>
      </c>
      <c r="AM133" s="1288">
        <f t="shared" si="120"/>
        <v>0</v>
      </c>
      <c r="AN133" s="1289">
        <f t="shared" si="121"/>
        <v>0</v>
      </c>
      <c r="AO133" s="2104" t="s">
        <v>857</v>
      </c>
      <c r="AP133" s="1503">
        <f t="shared" si="111"/>
        <v>0</v>
      </c>
      <c r="AQ133" s="1518">
        <f t="shared" si="112"/>
        <v>0</v>
      </c>
      <c r="AT133" s="41"/>
      <c r="AU133" s="7"/>
      <c r="AV133" s="15"/>
      <c r="AW133" s="53"/>
      <c r="AX133" s="41"/>
      <c r="AY133" s="865"/>
      <c r="AZ133" s="53"/>
      <c r="BA133" s="14"/>
      <c r="BB133" s="380"/>
      <c r="BC133" s="54"/>
      <c r="BD133" s="754"/>
      <c r="BE133" s="155"/>
      <c r="BF133" s="11"/>
      <c r="BG133" s="11"/>
      <c r="BH133" s="11"/>
      <c r="BI133" s="11"/>
      <c r="BJ133" s="11"/>
    </row>
    <row r="134" spans="1:62" ht="16.5" customHeight="1" thickBot="1">
      <c r="A134" s="112"/>
      <c r="B134" s="1775"/>
      <c r="C134" s="115"/>
      <c r="D134" s="2619"/>
      <c r="E134" s="2620"/>
      <c r="F134" s="2620"/>
      <c r="G134" s="2738"/>
      <c r="H134" s="115"/>
      <c r="I134" s="111"/>
      <c r="J134" s="1658" t="s">
        <v>100</v>
      </c>
      <c r="K134" s="172" t="s">
        <v>101</v>
      </c>
      <c r="L134" s="173" t="s">
        <v>102</v>
      </c>
      <c r="M134" s="100"/>
      <c r="N134" s="1282" t="s">
        <v>105</v>
      </c>
      <c r="O134" s="1243"/>
      <c r="P134" s="1236"/>
      <c r="Q134" s="1243"/>
      <c r="R134" s="1339"/>
      <c r="S134" s="1243"/>
      <c r="T134" s="1444"/>
      <c r="U134" s="1243">
        <f t="shared" si="115"/>
        <v>0</v>
      </c>
      <c r="V134" s="1430">
        <f t="shared" si="116"/>
        <v>0</v>
      </c>
      <c r="W134" s="1243">
        <f t="shared" si="117"/>
        <v>0</v>
      </c>
      <c r="X134" s="1339">
        <f t="shared" si="118"/>
        <v>0</v>
      </c>
      <c r="Z134" s="1300" t="s">
        <v>434</v>
      </c>
      <c r="AA134" s="1043">
        <f>K135</f>
        <v>93</v>
      </c>
      <c r="AB134" s="1545">
        <f>L135</f>
        <v>60</v>
      </c>
      <c r="AC134" s="1267"/>
      <c r="AD134" s="1429"/>
      <c r="AE134" s="1267"/>
      <c r="AF134" s="1447"/>
      <c r="AG134" s="1267">
        <f t="shared" ref="AG134:AJ137" si="123">AA134+AC134</f>
        <v>93</v>
      </c>
      <c r="AH134" s="1430">
        <f t="shared" si="123"/>
        <v>60</v>
      </c>
      <c r="AI134" s="1267">
        <f t="shared" si="123"/>
        <v>0</v>
      </c>
      <c r="AJ134" s="1339">
        <f t="shared" si="123"/>
        <v>0</v>
      </c>
      <c r="AL134" s="1282" t="s">
        <v>70</v>
      </c>
      <c r="AM134" s="1307">
        <f t="shared" si="120"/>
        <v>149.82</v>
      </c>
      <c r="AN134" s="1284">
        <f t="shared" si="121"/>
        <v>106</v>
      </c>
      <c r="AO134" s="1300" t="s">
        <v>434</v>
      </c>
      <c r="AP134" s="1503">
        <f t="shared" si="111"/>
        <v>93</v>
      </c>
      <c r="AQ134" s="1518">
        <f t="shared" si="112"/>
        <v>60</v>
      </c>
      <c r="AT134" s="41"/>
      <c r="AU134" s="7"/>
      <c r="AV134" s="15"/>
      <c r="AW134" s="7"/>
      <c r="AX134" s="14"/>
      <c r="AY134" s="380"/>
      <c r="AZ134" s="1626"/>
      <c r="BA134" s="14"/>
      <c r="BB134" s="380"/>
      <c r="BC134" s="7"/>
      <c r="BD134" s="14"/>
      <c r="BE134" s="380"/>
      <c r="BF134" s="11"/>
      <c r="BG134" s="11"/>
      <c r="BH134" s="11"/>
      <c r="BI134" s="11"/>
      <c r="BJ134" s="11"/>
    </row>
    <row r="135" spans="1:62" ht="16.5" customHeight="1" thickBot="1">
      <c r="A135" s="1812" t="s">
        <v>398</v>
      </c>
      <c r="B135" s="1813"/>
      <c r="C135" s="2603">
        <f>C127+C131+C132+C133+90+20+C130</f>
        <v>580</v>
      </c>
      <c r="D135" s="1777"/>
      <c r="E135" s="1780"/>
      <c r="F135" s="1780"/>
      <c r="G135" s="2366"/>
      <c r="H135" s="1780"/>
      <c r="I135" s="1779"/>
      <c r="J135" s="2739" t="s">
        <v>939</v>
      </c>
      <c r="K135" s="2740">
        <v>93</v>
      </c>
      <c r="L135" s="2741">
        <v>60</v>
      </c>
      <c r="M135" s="100"/>
      <c r="N135" s="476" t="s">
        <v>45</v>
      </c>
      <c r="O135" s="1556">
        <f>K127</f>
        <v>176.7</v>
      </c>
      <c r="P135" s="1448">
        <f>L127</f>
        <v>132.53</v>
      </c>
      <c r="Q135" s="1243"/>
      <c r="R135" s="1339"/>
      <c r="S135" s="1243"/>
      <c r="T135" s="1444"/>
      <c r="U135" s="1243">
        <f t="shared" si="115"/>
        <v>176.7</v>
      </c>
      <c r="V135" s="1430">
        <f t="shared" si="116"/>
        <v>132.53</v>
      </c>
      <c r="W135" s="1243">
        <f t="shared" si="117"/>
        <v>0</v>
      </c>
      <c r="X135" s="1339">
        <f t="shared" si="118"/>
        <v>0</v>
      </c>
      <c r="Z135" s="1299" t="s">
        <v>298</v>
      </c>
      <c r="AA135" s="1043"/>
      <c r="AB135" s="1546"/>
      <c r="AC135" s="1267"/>
      <c r="AD135" s="1429"/>
      <c r="AE135" s="1267"/>
      <c r="AF135" s="1447"/>
      <c r="AG135" s="1267">
        <f t="shared" si="123"/>
        <v>0</v>
      </c>
      <c r="AH135" s="1430">
        <f t="shared" si="123"/>
        <v>0</v>
      </c>
      <c r="AI135" s="1267">
        <f t="shared" si="123"/>
        <v>0</v>
      </c>
      <c r="AJ135" s="1339">
        <f t="shared" si="123"/>
        <v>0</v>
      </c>
      <c r="AL135" s="1290" t="s">
        <v>104</v>
      </c>
      <c r="AM135" s="1283">
        <f t="shared" si="120"/>
        <v>0</v>
      </c>
      <c r="AN135" s="1284">
        <f t="shared" si="121"/>
        <v>0</v>
      </c>
      <c r="AO135" s="1299" t="s">
        <v>298</v>
      </c>
      <c r="AP135" s="1503">
        <f t="shared" si="111"/>
        <v>0</v>
      </c>
      <c r="AQ135" s="1518">
        <f t="shared" si="112"/>
        <v>0</v>
      </c>
      <c r="AT135" s="11"/>
      <c r="AU135" s="49"/>
      <c r="AV135" s="11"/>
      <c r="AW135" s="11"/>
      <c r="AX135" s="11"/>
      <c r="AY135" s="11"/>
      <c r="AZ135" s="1626"/>
      <c r="BA135" s="2168"/>
      <c r="BB135" s="2167"/>
      <c r="BC135" s="357"/>
      <c r="BD135" s="357"/>
      <c r="BE135" s="155"/>
      <c r="BF135" s="11"/>
      <c r="BG135" s="11"/>
      <c r="BH135" s="11"/>
      <c r="BI135" s="11"/>
      <c r="BJ135" s="11"/>
    </row>
    <row r="136" spans="1:62" ht="15.75" customHeight="1" thickBot="1">
      <c r="A136" s="765"/>
      <c r="B136" s="2742" t="s">
        <v>123</v>
      </c>
      <c r="C136" s="242"/>
      <c r="D136" s="2743" t="s">
        <v>596</v>
      </c>
      <c r="E136" s="2744"/>
      <c r="F136" s="2744"/>
      <c r="G136" s="2745" t="s">
        <v>791</v>
      </c>
      <c r="H136" s="1780"/>
      <c r="I136" s="1779"/>
      <c r="J136" s="1761" t="s">
        <v>374</v>
      </c>
      <c r="K136" s="2746"/>
      <c r="L136" s="1736"/>
      <c r="M136" s="100"/>
      <c r="N136" s="2222" t="s">
        <v>873</v>
      </c>
      <c r="O136" s="1245">
        <f t="shared" ref="O136:T136" si="124">AA147</f>
        <v>111.2</v>
      </c>
      <c r="P136" s="1445">
        <f t="shared" si="124"/>
        <v>74.599999999999994</v>
      </c>
      <c r="Q136" s="2224">
        <f t="shared" si="124"/>
        <v>192.3</v>
      </c>
      <c r="R136" s="2225">
        <f t="shared" si="124"/>
        <v>159.40000000000003</v>
      </c>
      <c r="S136" s="1245">
        <f t="shared" si="124"/>
        <v>104</v>
      </c>
      <c r="T136" s="1447">
        <f t="shared" si="124"/>
        <v>83</v>
      </c>
      <c r="U136" s="2224">
        <f t="shared" ref="U136:X138" si="125">O136+Q136</f>
        <v>303.5</v>
      </c>
      <c r="V136" s="1289">
        <f t="shared" si="125"/>
        <v>234.00000000000003</v>
      </c>
      <c r="W136" s="2224">
        <f t="shared" si="125"/>
        <v>296.3</v>
      </c>
      <c r="X136" s="2225">
        <f t="shared" si="125"/>
        <v>242.40000000000003</v>
      </c>
      <c r="Z136" s="1301" t="s">
        <v>494</v>
      </c>
      <c r="AA136" s="1555"/>
      <c r="AB136" s="1547"/>
      <c r="AC136" s="1267"/>
      <c r="AD136" s="1429"/>
      <c r="AE136" s="1268"/>
      <c r="AF136" s="1554"/>
      <c r="AG136" s="1268">
        <f t="shared" si="123"/>
        <v>0</v>
      </c>
      <c r="AH136" s="1432">
        <f t="shared" si="123"/>
        <v>0</v>
      </c>
      <c r="AI136" s="1268">
        <f t="shared" si="123"/>
        <v>0</v>
      </c>
      <c r="AJ136" s="1232">
        <f t="shared" si="123"/>
        <v>0</v>
      </c>
      <c r="AL136" s="1282" t="s">
        <v>132</v>
      </c>
      <c r="AM136" s="1283">
        <f t="shared" si="120"/>
        <v>200</v>
      </c>
      <c r="AN136" s="1284">
        <f t="shared" si="121"/>
        <v>200</v>
      </c>
      <c r="AO136" s="1301" t="s">
        <v>494</v>
      </c>
      <c r="AP136" s="2102">
        <f t="shared" si="111"/>
        <v>0</v>
      </c>
      <c r="AQ136" s="1518">
        <f t="shared" si="112"/>
        <v>0</v>
      </c>
      <c r="AT136" s="11"/>
      <c r="AU136" s="49"/>
      <c r="AV136" s="11"/>
      <c r="AW136" s="1626"/>
      <c r="AX136" s="55"/>
      <c r="AY136" s="11"/>
      <c r="AZ136" s="379"/>
      <c r="BA136" s="90"/>
      <c r="BB136" s="147"/>
      <c r="BC136" s="93"/>
      <c r="BD136" s="357"/>
      <c r="BE136" s="153"/>
      <c r="BF136" s="11"/>
      <c r="BG136" s="11"/>
      <c r="BH136" s="11"/>
      <c r="BI136" s="11"/>
      <c r="BJ136" s="11"/>
    </row>
    <row r="137" spans="1:62" ht="13.5" customHeight="1" thickBot="1">
      <c r="A137" s="1729" t="s">
        <v>602</v>
      </c>
      <c r="B137" s="274" t="s">
        <v>374</v>
      </c>
      <c r="C137" s="270">
        <v>60</v>
      </c>
      <c r="D137" s="1791" t="s">
        <v>100</v>
      </c>
      <c r="E137" s="872" t="s">
        <v>101</v>
      </c>
      <c r="F137" s="1792" t="s">
        <v>102</v>
      </c>
      <c r="G137" s="1652" t="s">
        <v>100</v>
      </c>
      <c r="H137" s="1763" t="s">
        <v>101</v>
      </c>
      <c r="I137" s="2747" t="s">
        <v>102</v>
      </c>
      <c r="J137" s="1795" t="s">
        <v>100</v>
      </c>
      <c r="K137" s="872" t="s">
        <v>101</v>
      </c>
      <c r="L137" s="1792" t="s">
        <v>102</v>
      </c>
      <c r="M137" s="100"/>
      <c r="N137" s="2223" t="s">
        <v>874</v>
      </c>
      <c r="O137" s="1245">
        <f t="shared" ref="O137:T137" si="126">AA154</f>
        <v>0</v>
      </c>
      <c r="P137" s="1445">
        <f t="shared" si="126"/>
        <v>0</v>
      </c>
      <c r="Q137" s="1245">
        <f t="shared" si="126"/>
        <v>0</v>
      </c>
      <c r="R137" s="1446">
        <f t="shared" si="126"/>
        <v>0</v>
      </c>
      <c r="S137" s="1245">
        <f t="shared" si="126"/>
        <v>0</v>
      </c>
      <c r="T137" s="1447">
        <f t="shared" si="126"/>
        <v>0</v>
      </c>
      <c r="U137" s="1245">
        <f t="shared" si="125"/>
        <v>0</v>
      </c>
      <c r="V137" s="1289">
        <f t="shared" si="125"/>
        <v>0</v>
      </c>
      <c r="W137" s="1245">
        <f t="shared" si="125"/>
        <v>0</v>
      </c>
      <c r="X137" s="1446">
        <f t="shared" si="125"/>
        <v>0</v>
      </c>
      <c r="Z137" s="1301" t="s">
        <v>63</v>
      </c>
      <c r="AA137" s="1264"/>
      <c r="AB137" s="1544"/>
      <c r="AC137" s="1266"/>
      <c r="AD137" s="1426"/>
      <c r="AE137" s="1267"/>
      <c r="AF137" s="1447"/>
      <c r="AG137" s="1267">
        <f t="shared" si="123"/>
        <v>0</v>
      </c>
      <c r="AH137" s="1430">
        <f t="shared" si="123"/>
        <v>0</v>
      </c>
      <c r="AI137" s="1267">
        <f t="shared" si="123"/>
        <v>0</v>
      </c>
      <c r="AJ137" s="1339">
        <f t="shared" si="123"/>
        <v>0</v>
      </c>
      <c r="AL137" s="476" t="s">
        <v>85</v>
      </c>
      <c r="AM137" s="1283">
        <f t="shared" si="120"/>
        <v>92.93</v>
      </c>
      <c r="AN137" s="1284">
        <f t="shared" si="121"/>
        <v>80.34</v>
      </c>
      <c r="AO137" s="1301" t="s">
        <v>63</v>
      </c>
      <c r="AP137" s="1503">
        <f t="shared" si="111"/>
        <v>0</v>
      </c>
      <c r="AQ137" s="1518">
        <f t="shared" si="112"/>
        <v>0</v>
      </c>
      <c r="AT137" s="11"/>
      <c r="AU137" s="49"/>
      <c r="AV137" s="11"/>
      <c r="AW137" s="11"/>
      <c r="AX137" s="11"/>
      <c r="AY137" s="11"/>
      <c r="AZ137" s="55"/>
      <c r="BA137" s="752"/>
      <c r="BB137" s="753"/>
      <c r="BC137" s="14"/>
      <c r="BD137" s="357"/>
      <c r="BE137" s="155"/>
      <c r="BF137" s="11"/>
      <c r="BG137" s="11"/>
      <c r="BH137" s="11"/>
      <c r="BI137" s="11"/>
      <c r="BJ137" s="11"/>
    </row>
    <row r="138" spans="1:62" ht="17.25" customHeight="1">
      <c r="A138" s="2748" t="s">
        <v>603</v>
      </c>
      <c r="B138" s="261" t="s">
        <v>596</v>
      </c>
      <c r="C138" s="273">
        <v>200</v>
      </c>
      <c r="D138" s="2749" t="s">
        <v>74</v>
      </c>
      <c r="E138" s="2583">
        <v>41</v>
      </c>
      <c r="F138" s="1798">
        <v>32</v>
      </c>
      <c r="G138" s="2750" t="s">
        <v>85</v>
      </c>
      <c r="H138" s="1785">
        <v>92.93</v>
      </c>
      <c r="I138" s="1786">
        <v>80.34</v>
      </c>
      <c r="J138" s="2751" t="s">
        <v>74</v>
      </c>
      <c r="K138" s="2583">
        <v>46.8</v>
      </c>
      <c r="L138" s="1798">
        <v>37.200000000000003</v>
      </c>
      <c r="M138" s="100"/>
      <c r="N138" s="1282" t="s">
        <v>70</v>
      </c>
      <c r="O138" s="1246">
        <f t="shared" ref="O138:T138" si="127">AA162</f>
        <v>0</v>
      </c>
      <c r="P138" s="1448">
        <f t="shared" si="127"/>
        <v>0</v>
      </c>
      <c r="Q138" s="1246">
        <f t="shared" si="127"/>
        <v>143</v>
      </c>
      <c r="R138" s="1339">
        <f t="shared" si="127"/>
        <v>100</v>
      </c>
      <c r="S138" s="1246">
        <f t="shared" si="127"/>
        <v>6.82</v>
      </c>
      <c r="T138" s="1444">
        <f t="shared" si="127"/>
        <v>6</v>
      </c>
      <c r="U138" s="1246">
        <f t="shared" si="125"/>
        <v>143</v>
      </c>
      <c r="V138" s="1430">
        <f t="shared" si="125"/>
        <v>100</v>
      </c>
      <c r="W138" s="1246">
        <f t="shared" si="125"/>
        <v>149.82</v>
      </c>
      <c r="X138" s="1339">
        <f t="shared" si="125"/>
        <v>106</v>
      </c>
      <c r="Z138" s="1700" t="s">
        <v>583</v>
      </c>
      <c r="AA138" s="1043"/>
      <c r="AB138" s="1545"/>
      <c r="AC138" s="1267">
        <f>E148</f>
        <v>2</v>
      </c>
      <c r="AD138" s="1429">
        <f>F148</f>
        <v>1.8</v>
      </c>
      <c r="AE138" s="1267"/>
      <c r="AF138" s="1447"/>
      <c r="AG138" s="1267">
        <f t="shared" ref="AG138:AG139" si="128">AA138+AC138</f>
        <v>2</v>
      </c>
      <c r="AH138" s="1430">
        <f t="shared" ref="AH138:AH139" si="129">AB138+AD138</f>
        <v>1.8</v>
      </c>
      <c r="AI138" s="1267">
        <f t="shared" ref="AI138:AI139" si="130">AC138+AE138</f>
        <v>2</v>
      </c>
      <c r="AJ138" s="1339">
        <f t="shared" ref="AJ138:AJ139" si="131">AD138+AF138</f>
        <v>1.8</v>
      </c>
      <c r="AL138" s="476" t="s">
        <v>438</v>
      </c>
      <c r="AM138" s="1283">
        <f t="shared" si="120"/>
        <v>0</v>
      </c>
      <c r="AN138" s="1284">
        <f t="shared" si="121"/>
        <v>0</v>
      </c>
      <c r="AO138" s="1700" t="s">
        <v>583</v>
      </c>
      <c r="AP138" s="1503">
        <f t="shared" si="111"/>
        <v>2</v>
      </c>
      <c r="AQ138" s="1518">
        <f t="shared" si="112"/>
        <v>1.8</v>
      </c>
      <c r="AT138" s="11"/>
      <c r="AU138" s="49"/>
      <c r="AV138" s="11"/>
      <c r="AW138" s="11"/>
      <c r="AX138" s="11"/>
      <c r="AY138" s="11"/>
      <c r="AZ138" s="1726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 ht="18" customHeight="1">
      <c r="A139" s="2752" t="s">
        <v>790</v>
      </c>
      <c r="B139" s="261" t="s">
        <v>791</v>
      </c>
      <c r="C139" s="273" t="s">
        <v>262</v>
      </c>
      <c r="D139" s="2753" t="s">
        <v>597</v>
      </c>
      <c r="E139" s="243">
        <v>30</v>
      </c>
      <c r="F139" s="1801">
        <v>24</v>
      </c>
      <c r="G139" s="1868" t="s">
        <v>162</v>
      </c>
      <c r="H139" s="243">
        <v>12.5</v>
      </c>
      <c r="I139" s="1801">
        <v>10</v>
      </c>
      <c r="J139" s="199" t="s">
        <v>96</v>
      </c>
      <c r="K139" s="2754">
        <v>13.8</v>
      </c>
      <c r="L139" s="1801">
        <v>13.8</v>
      </c>
      <c r="M139" s="100"/>
      <c r="N139" s="1290" t="s">
        <v>104</v>
      </c>
      <c r="O139" s="1627">
        <f t="shared" ref="O139:T139" si="132">AA166</f>
        <v>0</v>
      </c>
      <c r="P139" s="1236">
        <f t="shared" si="132"/>
        <v>0</v>
      </c>
      <c r="Q139" s="1246">
        <f t="shared" si="132"/>
        <v>0</v>
      </c>
      <c r="R139" s="1430">
        <f t="shared" si="132"/>
        <v>0</v>
      </c>
      <c r="S139" s="1246">
        <f t="shared" si="132"/>
        <v>0</v>
      </c>
      <c r="T139" s="1444">
        <f t="shared" si="132"/>
        <v>0</v>
      </c>
      <c r="U139" s="1243">
        <f t="shared" ref="U139:U161" si="133">O139+Q139</f>
        <v>0</v>
      </c>
      <c r="V139" s="1430">
        <f t="shared" ref="V139:V166" si="134">P139+R139</f>
        <v>0</v>
      </c>
      <c r="W139" s="1243">
        <f t="shared" ref="W139:W164" si="135">Q139+S139</f>
        <v>0</v>
      </c>
      <c r="X139" s="1339">
        <f t="shared" ref="X139:X166" si="136">R139+T139</f>
        <v>0</v>
      </c>
      <c r="Z139" s="1300" t="s">
        <v>584</v>
      </c>
      <c r="AA139" s="1043"/>
      <c r="AB139" s="1546"/>
      <c r="AC139" s="1267"/>
      <c r="AD139" s="1429"/>
      <c r="AE139" s="1267"/>
      <c r="AF139" s="1447"/>
      <c r="AG139" s="1267">
        <f t="shared" si="128"/>
        <v>0</v>
      </c>
      <c r="AH139" s="1430">
        <f t="shared" si="129"/>
        <v>0</v>
      </c>
      <c r="AI139" s="1267">
        <f t="shared" si="130"/>
        <v>0</v>
      </c>
      <c r="AJ139" s="1339">
        <f t="shared" si="131"/>
        <v>0</v>
      </c>
      <c r="AL139" s="1282" t="s">
        <v>121</v>
      </c>
      <c r="AM139" s="1283">
        <f t="shared" si="120"/>
        <v>95.582999999999998</v>
      </c>
      <c r="AN139" s="1284">
        <f t="shared" si="121"/>
        <v>67</v>
      </c>
      <c r="AO139" s="1300" t="s">
        <v>584</v>
      </c>
      <c r="AP139" s="1503">
        <f t="shared" si="111"/>
        <v>0</v>
      </c>
      <c r="AQ139" s="1518">
        <f t="shared" si="112"/>
        <v>0</v>
      </c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 ht="18" customHeight="1">
      <c r="A140" s="176" t="s">
        <v>604</v>
      </c>
      <c r="B140" s="2340" t="s">
        <v>248</v>
      </c>
      <c r="C140" s="2680">
        <v>150</v>
      </c>
      <c r="D140" s="198" t="s">
        <v>94</v>
      </c>
      <c r="E140" s="243">
        <v>10</v>
      </c>
      <c r="F140" s="1801">
        <v>8</v>
      </c>
      <c r="G140" s="1868" t="s">
        <v>96</v>
      </c>
      <c r="H140" s="244">
        <v>8</v>
      </c>
      <c r="I140" s="1727">
        <v>8</v>
      </c>
      <c r="J140" s="2588" t="s">
        <v>945</v>
      </c>
      <c r="K140" s="115"/>
      <c r="L140" s="111"/>
      <c r="M140" s="130"/>
      <c r="N140" s="476" t="s">
        <v>518</v>
      </c>
      <c r="O140" s="1243">
        <f>C131</f>
        <v>200</v>
      </c>
      <c r="P140" s="1236">
        <f>C131</f>
        <v>200</v>
      </c>
      <c r="Q140" s="1243"/>
      <c r="R140" s="1339"/>
      <c r="S140" s="1243"/>
      <c r="T140" s="1444"/>
      <c r="U140" s="1243">
        <f t="shared" si="133"/>
        <v>200</v>
      </c>
      <c r="V140" s="1430">
        <f t="shared" si="134"/>
        <v>200</v>
      </c>
      <c r="W140" s="1243">
        <f t="shared" si="135"/>
        <v>0</v>
      </c>
      <c r="X140" s="1339">
        <f t="shared" si="136"/>
        <v>0</v>
      </c>
      <c r="Z140" s="1301" t="s">
        <v>125</v>
      </c>
      <c r="AA140" s="1557"/>
      <c r="AB140" s="1549"/>
      <c r="AC140" s="1267">
        <f>E139</f>
        <v>30</v>
      </c>
      <c r="AD140" s="1429">
        <f>F139</f>
        <v>24</v>
      </c>
      <c r="AE140" s="1267"/>
      <c r="AF140" s="1447"/>
      <c r="AG140" s="1267">
        <f t="shared" ref="AG140:AJ147" si="137">AA140+AC140</f>
        <v>30</v>
      </c>
      <c r="AH140" s="1430">
        <f t="shared" si="137"/>
        <v>24</v>
      </c>
      <c r="AI140" s="1267">
        <f t="shared" si="137"/>
        <v>30</v>
      </c>
      <c r="AJ140" s="1339">
        <f t="shared" si="137"/>
        <v>24</v>
      </c>
      <c r="AL140" s="1282" t="s">
        <v>65</v>
      </c>
      <c r="AM140" s="1283">
        <f t="shared" si="120"/>
        <v>0</v>
      </c>
      <c r="AN140" s="1284">
        <f t="shared" si="121"/>
        <v>0</v>
      </c>
      <c r="AO140" s="1301" t="s">
        <v>125</v>
      </c>
      <c r="AP140" s="1503">
        <f t="shared" si="111"/>
        <v>30</v>
      </c>
      <c r="AQ140" s="1518">
        <f t="shared" si="112"/>
        <v>24</v>
      </c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 ht="15" customHeight="1">
      <c r="A141" s="2610" t="s">
        <v>591</v>
      </c>
      <c r="B141" s="284" t="s">
        <v>107</v>
      </c>
      <c r="C141" s="1796">
        <v>200</v>
      </c>
      <c r="D141" s="2588" t="s">
        <v>959</v>
      </c>
      <c r="E141" s="115"/>
      <c r="F141" s="111"/>
      <c r="G141" s="2755" t="s">
        <v>82</v>
      </c>
      <c r="H141" s="244">
        <v>5</v>
      </c>
      <c r="I141" s="1727">
        <v>5</v>
      </c>
      <c r="J141" s="198" t="s">
        <v>162</v>
      </c>
      <c r="K141" s="274">
        <v>12.6</v>
      </c>
      <c r="L141" s="2694">
        <v>10.6</v>
      </c>
      <c r="M141" s="148"/>
      <c r="N141" s="476" t="s">
        <v>424</v>
      </c>
      <c r="O141" s="1243">
        <f t="shared" ref="O141:T141" si="138">AA169</f>
        <v>0</v>
      </c>
      <c r="P141" s="1236">
        <f t="shared" si="138"/>
        <v>0</v>
      </c>
      <c r="Q141" s="1243">
        <f t="shared" si="138"/>
        <v>92.93</v>
      </c>
      <c r="R141" s="1339">
        <f t="shared" si="138"/>
        <v>80.34</v>
      </c>
      <c r="S141" s="1243">
        <f t="shared" si="138"/>
        <v>0</v>
      </c>
      <c r="T141" s="1444">
        <f t="shared" si="138"/>
        <v>0</v>
      </c>
      <c r="U141" s="1243">
        <f t="shared" si="133"/>
        <v>92.93</v>
      </c>
      <c r="V141" s="1430">
        <f t="shared" si="134"/>
        <v>80.34</v>
      </c>
      <c r="W141" s="1243">
        <f t="shared" si="135"/>
        <v>92.93</v>
      </c>
      <c r="X141" s="1339">
        <f t="shared" si="136"/>
        <v>80.34</v>
      </c>
      <c r="Z141" s="1301" t="s">
        <v>87</v>
      </c>
      <c r="AA141" s="1043">
        <f>E130</f>
        <v>16.2</v>
      </c>
      <c r="AB141" s="1549">
        <f>F130</f>
        <v>12.6</v>
      </c>
      <c r="AC141" s="1267">
        <f>E142+H139+K141</f>
        <v>34.700000000000003</v>
      </c>
      <c r="AD141" s="1429">
        <f>F142+I139+L141</f>
        <v>28.6</v>
      </c>
      <c r="AE141" s="1267"/>
      <c r="AF141" s="1447"/>
      <c r="AG141" s="1267">
        <f t="shared" si="137"/>
        <v>50.900000000000006</v>
      </c>
      <c r="AH141" s="1430">
        <f t="shared" si="137"/>
        <v>41.2</v>
      </c>
      <c r="AI141" s="1267">
        <f t="shared" si="137"/>
        <v>34.700000000000003</v>
      </c>
      <c r="AJ141" s="1339">
        <f t="shared" si="137"/>
        <v>28.6</v>
      </c>
      <c r="AL141" s="1282" t="s">
        <v>60</v>
      </c>
      <c r="AM141" s="1283">
        <f t="shared" si="120"/>
        <v>249.19</v>
      </c>
      <c r="AN141" s="1284">
        <f t="shared" si="121"/>
        <v>247.95000000000002</v>
      </c>
      <c r="AO141" s="1301" t="s">
        <v>87</v>
      </c>
      <c r="AP141" s="1503">
        <f t="shared" si="111"/>
        <v>50.900000000000006</v>
      </c>
      <c r="AQ141" s="1518">
        <f t="shared" si="112"/>
        <v>41.2</v>
      </c>
      <c r="AU141" s="11"/>
      <c r="AV141" s="11"/>
      <c r="AW141" s="11"/>
      <c r="AX141" s="11"/>
    </row>
    <row r="142" spans="1:62" ht="15.75" customHeight="1">
      <c r="A142" s="683"/>
      <c r="B142" s="181" t="s">
        <v>251</v>
      </c>
      <c r="C142" s="2108"/>
      <c r="D142" s="198" t="s">
        <v>598</v>
      </c>
      <c r="E142" s="244">
        <v>9.6</v>
      </c>
      <c r="F142" s="1801">
        <v>8</v>
      </c>
      <c r="G142" s="2756" t="s">
        <v>79</v>
      </c>
      <c r="H142" s="243">
        <v>2</v>
      </c>
      <c r="I142" s="245">
        <v>2</v>
      </c>
      <c r="J142" s="2588" t="s">
        <v>946</v>
      </c>
      <c r="K142" s="115"/>
      <c r="L142" s="111"/>
      <c r="M142" s="148"/>
      <c r="N142" s="1282" t="s">
        <v>425</v>
      </c>
      <c r="O142" s="1243">
        <f t="shared" ref="O142:T142" si="139">AA173</f>
        <v>0</v>
      </c>
      <c r="P142" s="1448">
        <f t="shared" si="139"/>
        <v>0</v>
      </c>
      <c r="Q142" s="1243">
        <f t="shared" si="139"/>
        <v>0</v>
      </c>
      <c r="R142" s="1430">
        <f t="shared" si="139"/>
        <v>0</v>
      </c>
      <c r="S142" s="1243">
        <f t="shared" si="139"/>
        <v>0</v>
      </c>
      <c r="T142" s="1449">
        <f t="shared" si="139"/>
        <v>0</v>
      </c>
      <c r="U142" s="1243">
        <f t="shared" si="133"/>
        <v>0</v>
      </c>
      <c r="V142" s="1430">
        <f t="shared" si="134"/>
        <v>0</v>
      </c>
      <c r="W142" s="1243">
        <f t="shared" si="135"/>
        <v>0</v>
      </c>
      <c r="X142" s="1339">
        <f t="shared" si="136"/>
        <v>0</v>
      </c>
      <c r="Z142" s="1301" t="s">
        <v>68</v>
      </c>
      <c r="AA142" s="1043"/>
      <c r="AB142" s="1549"/>
      <c r="AC142" s="1267">
        <f>E140</f>
        <v>10</v>
      </c>
      <c r="AD142" s="1429">
        <f>F140</f>
        <v>8</v>
      </c>
      <c r="AE142" s="1267">
        <f>H157</f>
        <v>104</v>
      </c>
      <c r="AF142" s="1447">
        <f>I157</f>
        <v>83</v>
      </c>
      <c r="AG142" s="1267">
        <f t="shared" si="137"/>
        <v>10</v>
      </c>
      <c r="AH142" s="1430">
        <f t="shared" si="137"/>
        <v>8</v>
      </c>
      <c r="AI142" s="1267">
        <f t="shared" si="137"/>
        <v>114</v>
      </c>
      <c r="AJ142" s="1339">
        <f t="shared" si="137"/>
        <v>91</v>
      </c>
      <c r="AL142" s="1282" t="s">
        <v>139</v>
      </c>
      <c r="AM142" s="1283">
        <f t="shared" si="120"/>
        <v>208</v>
      </c>
      <c r="AN142" s="1291">
        <f t="shared" si="121"/>
        <v>200</v>
      </c>
      <c r="AO142" s="1301" t="s">
        <v>68</v>
      </c>
      <c r="AP142" s="1503">
        <f t="shared" si="111"/>
        <v>114</v>
      </c>
      <c r="AQ142" s="1518">
        <f t="shared" si="112"/>
        <v>91</v>
      </c>
      <c r="AU142" s="11"/>
      <c r="AV142" s="11"/>
      <c r="AW142" s="11"/>
      <c r="AX142" s="11"/>
    </row>
    <row r="143" spans="1:62" ht="15.75" customHeight="1">
      <c r="A143" s="2757" t="s">
        <v>9</v>
      </c>
      <c r="B143" s="261" t="s">
        <v>10</v>
      </c>
      <c r="C143" s="273">
        <v>50</v>
      </c>
      <c r="D143" s="2588" t="s">
        <v>952</v>
      </c>
      <c r="E143" s="115"/>
      <c r="F143" s="111"/>
      <c r="G143" s="2758" t="s">
        <v>163</v>
      </c>
      <c r="H143" s="258">
        <v>6.9999999999999999E-4</v>
      </c>
      <c r="I143" s="267">
        <v>6.9999999999999999E-4</v>
      </c>
      <c r="J143" s="1804" t="s">
        <v>89</v>
      </c>
      <c r="K143" s="1805">
        <v>3</v>
      </c>
      <c r="L143" s="1727">
        <v>3</v>
      </c>
      <c r="M143" s="100"/>
      <c r="N143" s="1282" t="s">
        <v>121</v>
      </c>
      <c r="O143" s="1246">
        <f>E127</f>
        <v>95.582999999999998</v>
      </c>
      <c r="P143" s="1448">
        <f>F127</f>
        <v>67</v>
      </c>
      <c r="Q143" s="1243"/>
      <c r="R143" s="1339"/>
      <c r="S143" s="1243"/>
      <c r="T143" s="1444"/>
      <c r="U143" s="1243">
        <f t="shared" si="133"/>
        <v>95.582999999999998</v>
      </c>
      <c r="V143" s="1430">
        <f t="shared" si="134"/>
        <v>67</v>
      </c>
      <c r="W143" s="1243">
        <f t="shared" si="135"/>
        <v>0</v>
      </c>
      <c r="X143" s="1339">
        <f t="shared" si="136"/>
        <v>0</v>
      </c>
      <c r="Z143" s="1301" t="s">
        <v>74</v>
      </c>
      <c r="AA143" s="1043"/>
      <c r="AB143" s="1546"/>
      <c r="AC143" s="1267">
        <f>E138+K138</f>
        <v>87.8</v>
      </c>
      <c r="AD143" s="1429">
        <f>F138+L138</f>
        <v>69.2</v>
      </c>
      <c r="AE143" s="1267"/>
      <c r="AF143" s="1447"/>
      <c r="AG143" s="1267">
        <f t="shared" si="137"/>
        <v>87.8</v>
      </c>
      <c r="AH143" s="1430">
        <f t="shared" si="137"/>
        <v>69.2</v>
      </c>
      <c r="AI143" s="1267">
        <f t="shared" si="137"/>
        <v>87.8</v>
      </c>
      <c r="AJ143" s="1339">
        <f t="shared" si="137"/>
        <v>69.2</v>
      </c>
      <c r="AL143" s="1282" t="s">
        <v>64</v>
      </c>
      <c r="AM143" s="1283">
        <f t="shared" si="120"/>
        <v>21</v>
      </c>
      <c r="AN143" s="1291">
        <f t="shared" si="121"/>
        <v>20</v>
      </c>
      <c r="AO143" s="1301" t="s">
        <v>74</v>
      </c>
      <c r="AP143" s="1503">
        <f t="shared" si="111"/>
        <v>87.8</v>
      </c>
      <c r="AQ143" s="1518">
        <f t="shared" si="112"/>
        <v>69.2</v>
      </c>
      <c r="AV143" s="11"/>
      <c r="AW143" s="11"/>
      <c r="AX143" s="11"/>
    </row>
    <row r="144" spans="1:62" ht="18" customHeight="1">
      <c r="A144" s="2759" t="s">
        <v>9</v>
      </c>
      <c r="B144" s="261" t="s">
        <v>426</v>
      </c>
      <c r="C144" s="273">
        <v>30</v>
      </c>
      <c r="D144" s="198" t="s">
        <v>599</v>
      </c>
      <c r="E144" s="243">
        <v>6</v>
      </c>
      <c r="F144" s="245">
        <v>6</v>
      </c>
      <c r="G144" s="1868" t="s">
        <v>580</v>
      </c>
      <c r="H144" s="243">
        <v>0.25</v>
      </c>
      <c r="I144" s="1801">
        <v>0.25</v>
      </c>
      <c r="J144" s="2760" t="s">
        <v>372</v>
      </c>
      <c r="K144" s="109">
        <v>0.72</v>
      </c>
      <c r="L144" s="2761">
        <v>0.72</v>
      </c>
      <c r="M144" s="115"/>
      <c r="N144" s="1282" t="s">
        <v>65</v>
      </c>
      <c r="O144" s="1243"/>
      <c r="P144" s="1236"/>
      <c r="Q144" s="1243"/>
      <c r="R144" s="1339"/>
      <c r="S144" s="1243"/>
      <c r="T144" s="1444"/>
      <c r="U144" s="1243">
        <f t="shared" si="133"/>
        <v>0</v>
      </c>
      <c r="V144" s="1430">
        <f t="shared" si="134"/>
        <v>0</v>
      </c>
      <c r="W144" s="1243">
        <f t="shared" si="135"/>
        <v>0</v>
      </c>
      <c r="X144" s="1339">
        <f t="shared" si="136"/>
        <v>0</v>
      </c>
      <c r="Z144" s="1301" t="s">
        <v>129</v>
      </c>
      <c r="AA144" s="1043"/>
      <c r="AB144" s="1550"/>
      <c r="AC144" s="1267"/>
      <c r="AD144" s="1429"/>
      <c r="AE144" s="1267"/>
      <c r="AF144" s="1447"/>
      <c r="AG144" s="1267">
        <f t="shared" si="137"/>
        <v>0</v>
      </c>
      <c r="AH144" s="1430">
        <f t="shared" si="137"/>
        <v>0</v>
      </c>
      <c r="AI144" s="1267">
        <f t="shared" si="137"/>
        <v>0</v>
      </c>
      <c r="AJ144" s="1339">
        <f t="shared" si="137"/>
        <v>0</v>
      </c>
      <c r="AL144" s="1282" t="s">
        <v>47</v>
      </c>
      <c r="AM144" s="1283">
        <f t="shared" si="120"/>
        <v>0</v>
      </c>
      <c r="AN144" s="1291">
        <f t="shared" si="121"/>
        <v>0</v>
      </c>
      <c r="AO144" s="1301" t="s">
        <v>129</v>
      </c>
      <c r="AP144" s="1503">
        <f t="shared" si="111"/>
        <v>0</v>
      </c>
      <c r="AQ144" s="1518">
        <f t="shared" si="112"/>
        <v>0</v>
      </c>
      <c r="AV144" s="11"/>
      <c r="AW144" s="11"/>
      <c r="AX144" s="11"/>
    </row>
    <row r="145" spans="1:50" ht="15" customHeight="1" thickBot="1">
      <c r="A145" s="2622" t="s">
        <v>484</v>
      </c>
      <c r="B145" s="261" t="s">
        <v>322</v>
      </c>
      <c r="C145" s="273">
        <v>100</v>
      </c>
      <c r="D145" s="2588" t="s">
        <v>960</v>
      </c>
      <c r="E145" s="115"/>
      <c r="F145" s="111"/>
      <c r="G145" s="1868" t="s">
        <v>569</v>
      </c>
      <c r="H145" s="244">
        <v>50</v>
      </c>
      <c r="I145" s="2762">
        <v>50</v>
      </c>
      <c r="J145" s="1804" t="s">
        <v>373</v>
      </c>
      <c r="K145" s="1805">
        <v>0.15</v>
      </c>
      <c r="L145" s="1727">
        <v>0.15</v>
      </c>
      <c r="M145" s="115"/>
      <c r="N145" s="1282" t="s">
        <v>60</v>
      </c>
      <c r="O145" s="1243">
        <f>E129+K128</f>
        <v>34.89</v>
      </c>
      <c r="P145" s="1628">
        <f>F129+L128</f>
        <v>33.65</v>
      </c>
      <c r="Q145" s="1690">
        <f>H150</f>
        <v>200</v>
      </c>
      <c r="R145" s="1451">
        <f>I150</f>
        <v>200</v>
      </c>
      <c r="S145" s="1243">
        <f>H159</f>
        <v>14.3</v>
      </c>
      <c r="T145" s="1441">
        <f>I159</f>
        <v>14.3</v>
      </c>
      <c r="U145" s="1243">
        <f t="shared" si="133"/>
        <v>234.89</v>
      </c>
      <c r="V145" s="1430">
        <f t="shared" si="134"/>
        <v>233.65</v>
      </c>
      <c r="W145" s="1243">
        <f t="shared" si="135"/>
        <v>214.3</v>
      </c>
      <c r="X145" s="1339">
        <f t="shared" si="136"/>
        <v>214.3</v>
      </c>
      <c r="Z145" s="1301" t="s">
        <v>130</v>
      </c>
      <c r="AA145" s="1555"/>
      <c r="AB145" s="1551"/>
      <c r="AC145" s="1267"/>
      <c r="AD145" s="1429"/>
      <c r="AE145" s="1267"/>
      <c r="AF145" s="1447"/>
      <c r="AG145" s="1267">
        <f t="shared" si="137"/>
        <v>0</v>
      </c>
      <c r="AH145" s="1430">
        <f t="shared" si="137"/>
        <v>0</v>
      </c>
      <c r="AI145" s="1267">
        <f t="shared" si="137"/>
        <v>0</v>
      </c>
      <c r="AJ145" s="1339">
        <f t="shared" si="137"/>
        <v>0</v>
      </c>
      <c r="AL145" s="1282" t="s">
        <v>67</v>
      </c>
      <c r="AM145" s="1283">
        <f t="shared" si="120"/>
        <v>5</v>
      </c>
      <c r="AN145" s="1291">
        <f t="shared" si="121"/>
        <v>5</v>
      </c>
      <c r="AO145" s="1301" t="s">
        <v>127</v>
      </c>
      <c r="AP145" s="1503">
        <f t="shared" si="111"/>
        <v>0</v>
      </c>
      <c r="AQ145" s="1518">
        <f t="shared" si="112"/>
        <v>0</v>
      </c>
      <c r="AV145" s="11"/>
      <c r="AW145" s="11"/>
      <c r="AX145" s="11"/>
    </row>
    <row r="146" spans="1:50" ht="15.75" customHeight="1" thickBot="1">
      <c r="A146" s="112"/>
      <c r="B146" s="2763"/>
      <c r="C146" s="113"/>
      <c r="D146" s="1804" t="s">
        <v>89</v>
      </c>
      <c r="E146" s="244">
        <v>4</v>
      </c>
      <c r="F146" s="1801">
        <v>4</v>
      </c>
      <c r="G146" s="2608" t="s">
        <v>250</v>
      </c>
      <c r="H146" s="1735"/>
      <c r="I146" s="1736"/>
      <c r="J146" s="257" t="s">
        <v>964</v>
      </c>
      <c r="K146" s="115"/>
      <c r="L146" s="2761">
        <v>7.05</v>
      </c>
      <c r="M146" s="1471"/>
      <c r="N146" s="1282" t="s">
        <v>139</v>
      </c>
      <c r="O146" s="1243"/>
      <c r="P146" s="1236"/>
      <c r="Q146" s="1243"/>
      <c r="R146" s="1339"/>
      <c r="S146" s="1243">
        <f>E157</f>
        <v>208</v>
      </c>
      <c r="T146" s="1444">
        <f>F157</f>
        <v>200</v>
      </c>
      <c r="U146" s="1243">
        <f t="shared" si="133"/>
        <v>0</v>
      </c>
      <c r="V146" s="1430">
        <f t="shared" si="134"/>
        <v>0</v>
      </c>
      <c r="W146" s="1243">
        <f t="shared" si="135"/>
        <v>208</v>
      </c>
      <c r="X146" s="1339">
        <f t="shared" si="136"/>
        <v>200</v>
      </c>
      <c r="Z146" s="1300" t="s">
        <v>96</v>
      </c>
      <c r="AA146" s="1265">
        <f>H130</f>
        <v>2</v>
      </c>
      <c r="AB146" s="1552">
        <f>I130</f>
        <v>2</v>
      </c>
      <c r="AC146" s="2143">
        <f>E144+H140+K139</f>
        <v>27.8</v>
      </c>
      <c r="AD146" s="1431">
        <f>F144+I140+L139</f>
        <v>27.8</v>
      </c>
      <c r="AE146" s="1268"/>
      <c r="AF146" s="1554"/>
      <c r="AG146" s="1268">
        <f t="shared" si="137"/>
        <v>29.8</v>
      </c>
      <c r="AH146" s="1432">
        <f t="shared" si="137"/>
        <v>29.8</v>
      </c>
      <c r="AI146" s="1268">
        <f t="shared" si="137"/>
        <v>27.8</v>
      </c>
      <c r="AJ146" s="1232">
        <f t="shared" si="137"/>
        <v>27.8</v>
      </c>
      <c r="AL146" s="1282" t="s">
        <v>82</v>
      </c>
      <c r="AM146" s="1283">
        <f t="shared" si="120"/>
        <v>22.664999999999999</v>
      </c>
      <c r="AN146" s="1291">
        <f t="shared" si="121"/>
        <v>22.664999999999999</v>
      </c>
      <c r="AO146" s="1504" t="s">
        <v>160</v>
      </c>
      <c r="AP146" s="1503">
        <f t="shared" si="111"/>
        <v>29.8</v>
      </c>
      <c r="AQ146" s="1518">
        <f t="shared" si="112"/>
        <v>29.8</v>
      </c>
    </row>
    <row r="147" spans="1:50" ht="14.25" customHeight="1" thickBot="1">
      <c r="A147" s="112"/>
      <c r="B147" s="1775"/>
      <c r="C147" s="115"/>
      <c r="D147" s="198" t="s">
        <v>601</v>
      </c>
      <c r="E147" s="1805">
        <v>0.06</v>
      </c>
      <c r="F147" s="1727">
        <v>0.06</v>
      </c>
      <c r="G147" s="1658" t="s">
        <v>100</v>
      </c>
      <c r="H147" s="172" t="s">
        <v>101</v>
      </c>
      <c r="I147" s="173" t="s">
        <v>102</v>
      </c>
      <c r="J147" s="2588" t="s">
        <v>965</v>
      </c>
      <c r="K147" s="115"/>
      <c r="L147" s="111"/>
      <c r="M147" s="115"/>
      <c r="N147" s="1282" t="s">
        <v>64</v>
      </c>
      <c r="O147" s="1243"/>
      <c r="P147" s="1236"/>
      <c r="Q147" s="1243"/>
      <c r="R147" s="1339"/>
      <c r="S147" s="1243">
        <f>H163</f>
        <v>21</v>
      </c>
      <c r="T147" s="1444">
        <f>I163</f>
        <v>20</v>
      </c>
      <c r="U147" s="1243">
        <f t="shared" si="133"/>
        <v>0</v>
      </c>
      <c r="V147" s="1430">
        <f t="shared" si="134"/>
        <v>0</v>
      </c>
      <c r="W147" s="1243">
        <f t="shared" si="135"/>
        <v>21</v>
      </c>
      <c r="X147" s="1339">
        <f t="shared" si="136"/>
        <v>20</v>
      </c>
      <c r="Z147" s="2139" t="s">
        <v>859</v>
      </c>
      <c r="AA147" s="2140">
        <f t="shared" ref="AA147:AF147" si="140">SUM(AA134:AA146)</f>
        <v>111.2</v>
      </c>
      <c r="AB147" s="2151">
        <f t="shared" si="140"/>
        <v>74.599999999999994</v>
      </c>
      <c r="AC147" s="2152">
        <f t="shared" si="140"/>
        <v>192.3</v>
      </c>
      <c r="AD147" s="2153">
        <f t="shared" si="140"/>
        <v>159.40000000000003</v>
      </c>
      <c r="AE147" s="2154">
        <f t="shared" si="140"/>
        <v>104</v>
      </c>
      <c r="AF147" s="2141">
        <f t="shared" si="140"/>
        <v>83</v>
      </c>
      <c r="AG147" s="1737">
        <f t="shared" si="137"/>
        <v>303.5</v>
      </c>
      <c r="AH147" s="1430">
        <f t="shared" si="137"/>
        <v>234.00000000000003</v>
      </c>
      <c r="AI147" s="1737">
        <f t="shared" si="137"/>
        <v>296.3</v>
      </c>
      <c r="AJ147" s="1453">
        <f t="shared" si="137"/>
        <v>242.40000000000003</v>
      </c>
      <c r="AL147" s="1282" t="s">
        <v>89</v>
      </c>
      <c r="AM147" s="1283">
        <f t="shared" si="120"/>
        <v>11.76</v>
      </c>
      <c r="AN147" s="1291">
        <f t="shared" si="121"/>
        <v>11.76</v>
      </c>
      <c r="AO147" s="2139" t="s">
        <v>859</v>
      </c>
      <c r="AP147" s="2102">
        <f t="shared" si="111"/>
        <v>407.5</v>
      </c>
      <c r="AQ147" s="1518">
        <f t="shared" si="112"/>
        <v>317</v>
      </c>
    </row>
    <row r="148" spans="1:50" ht="15.75" customHeight="1" thickBot="1">
      <c r="A148" s="112"/>
      <c r="B148" s="1775"/>
      <c r="C148" s="115"/>
      <c r="D148" s="198" t="s">
        <v>600</v>
      </c>
      <c r="E148" s="1805">
        <v>2</v>
      </c>
      <c r="F148" s="1727">
        <v>1.8</v>
      </c>
      <c r="G148" s="2611" t="s">
        <v>107</v>
      </c>
      <c r="H148" s="2583">
        <v>3</v>
      </c>
      <c r="I148" s="1798">
        <v>3</v>
      </c>
      <c r="J148" s="1817" t="s">
        <v>580</v>
      </c>
      <c r="K148" s="1782">
        <v>0.1</v>
      </c>
      <c r="L148" s="2764">
        <v>0.1</v>
      </c>
      <c r="M148" s="115"/>
      <c r="N148" s="1282" t="s">
        <v>445</v>
      </c>
      <c r="O148" s="1243"/>
      <c r="P148" s="1236"/>
      <c r="Q148" s="1243"/>
      <c r="R148" s="1339"/>
      <c r="S148" s="1243"/>
      <c r="T148" s="1444"/>
      <c r="U148" s="1243">
        <f t="shared" si="133"/>
        <v>0</v>
      </c>
      <c r="V148" s="1430">
        <f t="shared" si="134"/>
        <v>0</v>
      </c>
      <c r="W148" s="1243">
        <f t="shared" si="135"/>
        <v>0</v>
      </c>
      <c r="X148" s="1339">
        <f t="shared" si="136"/>
        <v>0</v>
      </c>
      <c r="Z148" s="2104" t="s">
        <v>921</v>
      </c>
      <c r="AA148" s="2100"/>
      <c r="AB148" s="2105"/>
      <c r="AC148" s="2106"/>
      <c r="AD148" s="2107"/>
      <c r="AE148" s="2106"/>
      <c r="AF148" s="2108"/>
      <c r="AL148" s="1282" t="s">
        <v>131</v>
      </c>
      <c r="AM148" s="1283">
        <f t="shared" si="120"/>
        <v>0.1</v>
      </c>
      <c r="AN148" s="1291">
        <f t="shared" si="121"/>
        <v>4</v>
      </c>
      <c r="AO148" s="2104" t="s">
        <v>858</v>
      </c>
    </row>
    <row r="149" spans="1:50" ht="18" customHeight="1" thickBot="1">
      <c r="A149" s="112"/>
      <c r="B149" s="1775"/>
      <c r="C149" s="115"/>
      <c r="D149" s="198" t="s">
        <v>593</v>
      </c>
      <c r="E149" s="243">
        <v>2</v>
      </c>
      <c r="F149" s="245">
        <v>2</v>
      </c>
      <c r="G149" s="257" t="s">
        <v>50</v>
      </c>
      <c r="H149" s="258">
        <v>10</v>
      </c>
      <c r="I149" s="267">
        <v>10</v>
      </c>
      <c r="J149" s="2765" t="s">
        <v>249</v>
      </c>
      <c r="K149" s="1735"/>
      <c r="L149" s="1736"/>
      <c r="M149" s="100"/>
      <c r="N149" s="1282" t="s">
        <v>67</v>
      </c>
      <c r="O149" s="1243">
        <f>H128</f>
        <v>5</v>
      </c>
      <c r="P149" s="1236">
        <f>I128</f>
        <v>5</v>
      </c>
      <c r="Q149" s="1243"/>
      <c r="R149" s="1339"/>
      <c r="S149" s="1243"/>
      <c r="T149" s="1444"/>
      <c r="U149" s="1243">
        <f t="shared" si="133"/>
        <v>5</v>
      </c>
      <c r="V149" s="1430">
        <f t="shared" si="134"/>
        <v>5</v>
      </c>
      <c r="W149" s="1243">
        <f t="shared" si="135"/>
        <v>0</v>
      </c>
      <c r="X149" s="1339">
        <f t="shared" si="136"/>
        <v>0</v>
      </c>
      <c r="Z149" s="1301"/>
      <c r="AA149" s="1043"/>
      <c r="AB149" s="1546"/>
      <c r="AC149" s="1267"/>
      <c r="AD149" s="1429"/>
      <c r="AE149" s="1267"/>
      <c r="AF149" s="1447"/>
      <c r="AG149" s="1267">
        <f t="shared" ref="AG149:AJ153" si="141">AA149+AC149</f>
        <v>0</v>
      </c>
      <c r="AH149" s="1430">
        <f t="shared" si="141"/>
        <v>0</v>
      </c>
      <c r="AI149" s="1267">
        <f t="shared" si="141"/>
        <v>0</v>
      </c>
      <c r="AJ149" s="1339">
        <f t="shared" si="141"/>
        <v>0</v>
      </c>
      <c r="AL149" s="1282" t="s">
        <v>50</v>
      </c>
      <c r="AM149" s="1283">
        <f t="shared" si="120"/>
        <v>15.920000000000002</v>
      </c>
      <c r="AN149" s="1291">
        <f t="shared" si="121"/>
        <v>15.920000000000002</v>
      </c>
      <c r="AO149" s="1301" t="s">
        <v>130</v>
      </c>
      <c r="AP149" s="1503">
        <f t="shared" ref="AP149:AQ155" si="142">AA149+AC149+AE149</f>
        <v>0</v>
      </c>
      <c r="AQ149" s="1518">
        <f t="shared" si="142"/>
        <v>0</v>
      </c>
    </row>
    <row r="150" spans="1:50" ht="16.5" customHeight="1" thickBot="1">
      <c r="A150" s="112"/>
      <c r="B150" s="1775"/>
      <c r="C150" s="115"/>
      <c r="D150" s="198" t="s">
        <v>580</v>
      </c>
      <c r="E150" s="243">
        <v>0.5</v>
      </c>
      <c r="F150" s="1801">
        <v>0.5</v>
      </c>
      <c r="G150" s="257" t="s">
        <v>60</v>
      </c>
      <c r="H150" s="2623">
        <v>200</v>
      </c>
      <c r="I150" s="2624">
        <v>200</v>
      </c>
      <c r="J150" s="2647" t="s">
        <v>100</v>
      </c>
      <c r="K150" s="1763" t="s">
        <v>101</v>
      </c>
      <c r="L150" s="2766" t="s">
        <v>102</v>
      </c>
      <c r="M150" s="100"/>
      <c r="N150" s="1282" t="s">
        <v>82</v>
      </c>
      <c r="O150" s="1243">
        <f>K129</f>
        <v>5.4249999999999998</v>
      </c>
      <c r="P150" s="1448">
        <f>L129</f>
        <v>5.4249999999999998</v>
      </c>
      <c r="Q150" s="1243">
        <f>H141+K153</f>
        <v>10</v>
      </c>
      <c r="R150" s="1430">
        <f>I141+L153</f>
        <v>10</v>
      </c>
      <c r="S150" s="1243">
        <f>H158+H165</f>
        <v>7.24</v>
      </c>
      <c r="T150" s="1449">
        <f>I158+I165</f>
        <v>7.24</v>
      </c>
      <c r="U150" s="1243">
        <f t="shared" si="133"/>
        <v>15.425000000000001</v>
      </c>
      <c r="V150" s="1430">
        <f t="shared" si="134"/>
        <v>15.425000000000001</v>
      </c>
      <c r="W150" s="1243">
        <f t="shared" si="135"/>
        <v>17.240000000000002</v>
      </c>
      <c r="X150" s="1339">
        <f t="shared" si="136"/>
        <v>17.240000000000002</v>
      </c>
      <c r="Z150" s="1301" t="s">
        <v>128</v>
      </c>
      <c r="AA150" s="1043"/>
      <c r="AB150" s="1546"/>
      <c r="AC150" s="1267"/>
      <c r="AD150" s="1429"/>
      <c r="AE150" s="1267"/>
      <c r="AF150" s="1447"/>
      <c r="AG150" s="1267">
        <f t="shared" si="141"/>
        <v>0</v>
      </c>
      <c r="AH150" s="1430">
        <f t="shared" si="141"/>
        <v>0</v>
      </c>
      <c r="AI150" s="1267">
        <f t="shared" si="141"/>
        <v>0</v>
      </c>
      <c r="AJ150" s="1339">
        <f t="shared" si="141"/>
        <v>0</v>
      </c>
      <c r="AL150" s="1282" t="s">
        <v>140</v>
      </c>
      <c r="AM150" s="1283">
        <f t="shared" si="120"/>
        <v>0</v>
      </c>
      <c r="AN150" s="1291">
        <f t="shared" si="121"/>
        <v>0</v>
      </c>
      <c r="AO150" s="1301" t="s">
        <v>128</v>
      </c>
      <c r="AP150" s="1503">
        <f t="shared" si="142"/>
        <v>0</v>
      </c>
      <c r="AQ150" s="1518">
        <f t="shared" si="142"/>
        <v>0</v>
      </c>
    </row>
    <row r="151" spans="1:50" ht="15" customHeight="1" thickBot="1">
      <c r="A151" s="112"/>
      <c r="B151" s="1775"/>
      <c r="C151" s="115"/>
      <c r="D151" s="1804" t="s">
        <v>163</v>
      </c>
      <c r="E151" s="243">
        <v>8.0000000000000002E-3</v>
      </c>
      <c r="F151" s="2767">
        <v>8.0000000000000002E-3</v>
      </c>
      <c r="G151" s="257" t="s">
        <v>81</v>
      </c>
      <c r="H151" s="258">
        <v>10</v>
      </c>
      <c r="I151" s="267">
        <v>10</v>
      </c>
      <c r="J151" s="140" t="s">
        <v>159</v>
      </c>
      <c r="K151" s="139">
        <v>33.299999999999997</v>
      </c>
      <c r="L151" s="1659">
        <v>33.299999999999997</v>
      </c>
      <c r="M151" s="100"/>
      <c r="N151" s="1282" t="s">
        <v>89</v>
      </c>
      <c r="O151" s="1556">
        <f>E133</f>
        <v>4</v>
      </c>
      <c r="P151" s="1448">
        <f>F133</f>
        <v>4</v>
      </c>
      <c r="Q151" s="1243">
        <f>K143+E146</f>
        <v>7</v>
      </c>
      <c r="R151" s="1339">
        <f>F146+L143</f>
        <v>7</v>
      </c>
      <c r="S151" s="1243">
        <f>H166</f>
        <v>0.76</v>
      </c>
      <c r="T151" s="1444">
        <f>I166</f>
        <v>0.76</v>
      </c>
      <c r="U151" s="1243">
        <f t="shared" si="133"/>
        <v>11</v>
      </c>
      <c r="V151" s="1430">
        <f t="shared" si="134"/>
        <v>11</v>
      </c>
      <c r="W151" s="1243">
        <f t="shared" si="135"/>
        <v>7.76</v>
      </c>
      <c r="X151" s="1339">
        <f t="shared" si="136"/>
        <v>7.76</v>
      </c>
      <c r="Z151" s="1301" t="s">
        <v>126</v>
      </c>
      <c r="AA151" s="1043"/>
      <c r="AB151" s="1550"/>
      <c r="AC151" s="1267"/>
      <c r="AD151" s="1429"/>
      <c r="AE151" s="1267"/>
      <c r="AF151" s="1447"/>
      <c r="AG151" s="1267">
        <f t="shared" si="141"/>
        <v>0</v>
      </c>
      <c r="AH151" s="1430">
        <f t="shared" si="141"/>
        <v>0</v>
      </c>
      <c r="AI151" s="1267">
        <f t="shared" si="141"/>
        <v>0</v>
      </c>
      <c r="AJ151" s="1339">
        <f t="shared" si="141"/>
        <v>0</v>
      </c>
      <c r="AL151" s="1282" t="s">
        <v>52</v>
      </c>
      <c r="AM151" s="1283">
        <f t="shared" si="120"/>
        <v>0</v>
      </c>
      <c r="AN151" s="1291">
        <f t="shared" si="121"/>
        <v>0</v>
      </c>
      <c r="AO151" s="1301" t="s">
        <v>126</v>
      </c>
      <c r="AP151" s="1503">
        <f t="shared" si="142"/>
        <v>0</v>
      </c>
      <c r="AQ151" s="1518">
        <f t="shared" si="142"/>
        <v>0</v>
      </c>
    </row>
    <row r="152" spans="1:50" ht="17.25" customHeight="1" thickBot="1">
      <c r="A152" s="112"/>
      <c r="B152" s="1775"/>
      <c r="C152" s="115"/>
      <c r="D152" s="257" t="s">
        <v>569</v>
      </c>
      <c r="E152" s="875">
        <v>160</v>
      </c>
      <c r="F152" s="2624">
        <v>160</v>
      </c>
      <c r="G152" s="2351" t="s">
        <v>693</v>
      </c>
      <c r="H152" s="1760"/>
      <c r="I152" s="2609"/>
      <c r="J152" s="198" t="s">
        <v>81</v>
      </c>
      <c r="K152" s="243">
        <v>123</v>
      </c>
      <c r="L152" s="245">
        <v>123</v>
      </c>
      <c r="M152" s="100"/>
      <c r="N152" s="777" t="s">
        <v>145</v>
      </c>
      <c r="O152" s="1243"/>
      <c r="P152" s="1448"/>
      <c r="Q152" s="1243"/>
      <c r="R152" s="1430"/>
      <c r="S152" s="1246">
        <f>T152/1000/0.04</f>
        <v>0.1</v>
      </c>
      <c r="T152" s="1449">
        <f>I162</f>
        <v>4</v>
      </c>
      <c r="U152" s="1243">
        <f t="shared" si="133"/>
        <v>0</v>
      </c>
      <c r="V152" s="1430">
        <f t="shared" si="134"/>
        <v>0</v>
      </c>
      <c r="W152" s="1243">
        <f t="shared" si="135"/>
        <v>0.1</v>
      </c>
      <c r="X152" s="1339">
        <f t="shared" si="136"/>
        <v>4</v>
      </c>
      <c r="Z152" s="1301" t="s">
        <v>432</v>
      </c>
      <c r="AA152" s="1043"/>
      <c r="AB152" s="1551"/>
      <c r="AC152" s="1267"/>
      <c r="AD152" s="1429"/>
      <c r="AE152" s="1267"/>
      <c r="AF152" s="1447"/>
      <c r="AG152" s="1267">
        <f t="shared" si="141"/>
        <v>0</v>
      </c>
      <c r="AH152" s="1430">
        <f t="shared" si="141"/>
        <v>0</v>
      </c>
      <c r="AI152" s="1267">
        <f t="shared" si="141"/>
        <v>0</v>
      </c>
      <c r="AJ152" s="1339">
        <f t="shared" si="141"/>
        <v>0</v>
      </c>
      <c r="AL152" s="1282" t="s">
        <v>138</v>
      </c>
      <c r="AM152" s="1283">
        <f t="shared" si="120"/>
        <v>0</v>
      </c>
      <c r="AN152" s="1291">
        <f t="shared" si="121"/>
        <v>0</v>
      </c>
      <c r="AO152" s="1301" t="s">
        <v>432</v>
      </c>
      <c r="AP152" s="1503">
        <f t="shared" si="142"/>
        <v>0</v>
      </c>
      <c r="AQ152" s="1518">
        <f t="shared" si="142"/>
        <v>0</v>
      </c>
    </row>
    <row r="153" spans="1:50" ht="17.25" customHeight="1" thickBot="1">
      <c r="A153" s="112"/>
      <c r="B153" s="1775"/>
      <c r="C153" s="115"/>
      <c r="D153" s="2598" t="s">
        <v>446</v>
      </c>
      <c r="E153" s="2599"/>
      <c r="F153" s="1727">
        <v>0.9</v>
      </c>
      <c r="G153" s="1795" t="s">
        <v>100</v>
      </c>
      <c r="H153" s="172" t="s">
        <v>101</v>
      </c>
      <c r="I153" s="173" t="s">
        <v>102</v>
      </c>
      <c r="J153" s="198" t="s">
        <v>82</v>
      </c>
      <c r="K153" s="244">
        <v>5</v>
      </c>
      <c r="L153" s="1727">
        <v>5</v>
      </c>
      <c r="M153" s="100"/>
      <c r="N153" s="1282" t="s">
        <v>50</v>
      </c>
      <c r="O153" s="1243"/>
      <c r="P153" s="1450"/>
      <c r="Q153" s="1243">
        <f>E149+H149+K144</f>
        <v>12.72</v>
      </c>
      <c r="R153" s="1453">
        <f>F149+I149+L144</f>
        <v>12.72</v>
      </c>
      <c r="S153" s="1243">
        <f>K158</f>
        <v>3.2</v>
      </c>
      <c r="T153" s="1441">
        <f>L158</f>
        <v>3.2</v>
      </c>
      <c r="U153" s="1243">
        <f t="shared" si="133"/>
        <v>12.72</v>
      </c>
      <c r="V153" s="1430">
        <f t="shared" si="134"/>
        <v>12.72</v>
      </c>
      <c r="W153" s="1243">
        <f t="shared" si="135"/>
        <v>15.920000000000002</v>
      </c>
      <c r="X153" s="1339">
        <f t="shared" si="136"/>
        <v>15.920000000000002</v>
      </c>
      <c r="Z153" s="1300"/>
      <c r="AA153" s="2091"/>
      <c r="AB153" s="1549"/>
      <c r="AC153" s="1737"/>
      <c r="AD153" s="1429"/>
      <c r="AE153" s="1267"/>
      <c r="AF153" s="1447"/>
      <c r="AG153" s="1267">
        <f t="shared" si="141"/>
        <v>0</v>
      </c>
      <c r="AH153" s="1430">
        <f t="shared" si="141"/>
        <v>0</v>
      </c>
      <c r="AI153" s="1267">
        <f t="shared" si="141"/>
        <v>0</v>
      </c>
      <c r="AJ153" s="1339">
        <f t="shared" si="141"/>
        <v>0</v>
      </c>
      <c r="AL153" s="1282" t="s">
        <v>137</v>
      </c>
      <c r="AM153" s="1283">
        <f t="shared" si="120"/>
        <v>3</v>
      </c>
      <c r="AN153" s="1291">
        <f t="shared" si="121"/>
        <v>3</v>
      </c>
      <c r="AO153" s="1300" t="s">
        <v>96</v>
      </c>
      <c r="AP153" s="2102">
        <f t="shared" si="142"/>
        <v>0</v>
      </c>
      <c r="AQ153" s="1518">
        <f t="shared" si="142"/>
        <v>0</v>
      </c>
    </row>
    <row r="154" spans="1:50" ht="16.5" customHeight="1" thickBot="1">
      <c r="A154" s="1812" t="s">
        <v>399</v>
      </c>
      <c r="B154" s="1778"/>
      <c r="C154" s="1780">
        <f>C137+C138+C140+C141+C143+C144+C145+50+50</f>
        <v>890</v>
      </c>
      <c r="D154" s="1777"/>
      <c r="E154" s="1780"/>
      <c r="F154" s="1779"/>
      <c r="G154" s="2768" t="s">
        <v>694</v>
      </c>
      <c r="H154" s="2769">
        <v>143</v>
      </c>
      <c r="I154" s="2770">
        <v>100</v>
      </c>
      <c r="J154" s="198" t="s">
        <v>580</v>
      </c>
      <c r="K154" s="243">
        <v>0.2</v>
      </c>
      <c r="L154" s="1801">
        <v>0.2</v>
      </c>
      <c r="M154" s="100"/>
      <c r="N154" s="1282" t="s">
        <v>140</v>
      </c>
      <c r="O154" s="1243"/>
      <c r="P154" s="1236"/>
      <c r="Q154" s="1243"/>
      <c r="R154" s="1339"/>
      <c r="S154" s="1243"/>
      <c r="T154" s="1444"/>
      <c r="U154" s="1243">
        <f t="shared" si="133"/>
        <v>0</v>
      </c>
      <c r="V154" s="1430">
        <f t="shared" si="134"/>
        <v>0</v>
      </c>
      <c r="W154" s="1243">
        <f t="shared" si="135"/>
        <v>0</v>
      </c>
      <c r="X154" s="1339">
        <f t="shared" si="136"/>
        <v>0</v>
      </c>
      <c r="Z154" s="2139" t="s">
        <v>860</v>
      </c>
      <c r="AA154" s="2144">
        <f t="shared" ref="AA154:AF154" si="143">SUM(AA149:AA153)</f>
        <v>0</v>
      </c>
      <c r="AB154" s="2145">
        <f t="shared" si="143"/>
        <v>0</v>
      </c>
      <c r="AC154" s="2146">
        <f t="shared" si="143"/>
        <v>0</v>
      </c>
      <c r="AD154" s="2145">
        <f t="shared" si="143"/>
        <v>0</v>
      </c>
      <c r="AE154" s="2146">
        <f t="shared" si="143"/>
        <v>0</v>
      </c>
      <c r="AF154" s="2145">
        <f t="shared" si="143"/>
        <v>0</v>
      </c>
      <c r="AG154" s="2147">
        <f t="shared" ref="AG154" si="144">AA154+AC154</f>
        <v>0</v>
      </c>
      <c r="AH154" s="2148">
        <f t="shared" ref="AH154" si="145">AB154+AD154</f>
        <v>0</v>
      </c>
      <c r="AI154" s="2147">
        <f t="shared" ref="AI154:AI155" si="146">AC154+AE154</f>
        <v>0</v>
      </c>
      <c r="AJ154" s="2149">
        <f t="shared" ref="AJ154:AJ155" si="147">AD154+AF154</f>
        <v>0</v>
      </c>
      <c r="AL154" s="1282" t="s">
        <v>77</v>
      </c>
      <c r="AM154" s="1283">
        <f t="shared" si="120"/>
        <v>0</v>
      </c>
      <c r="AN154" s="1291">
        <f t="shared" si="121"/>
        <v>0</v>
      </c>
      <c r="AO154" s="2139" t="s">
        <v>860</v>
      </c>
      <c r="AP154" s="2102">
        <f t="shared" si="142"/>
        <v>0</v>
      </c>
      <c r="AQ154" s="1518">
        <f t="shared" si="142"/>
        <v>0</v>
      </c>
    </row>
    <row r="155" spans="1:50" ht="13.5" customHeight="1" thickBot="1">
      <c r="A155" s="765"/>
      <c r="B155" s="376" t="s">
        <v>245</v>
      </c>
      <c r="C155" s="876"/>
      <c r="D155" s="2771" t="s">
        <v>916</v>
      </c>
      <c r="E155" s="2367"/>
      <c r="F155" s="2368"/>
      <c r="G155" s="1790" t="s">
        <v>760</v>
      </c>
      <c r="H155" s="1735"/>
      <c r="I155" s="1735"/>
      <c r="J155" s="1761"/>
      <c r="K155" s="1762"/>
      <c r="L155" s="1736"/>
      <c r="M155" s="100"/>
      <c r="N155" s="1282" t="s">
        <v>442</v>
      </c>
      <c r="O155" s="1243"/>
      <c r="P155" s="1236"/>
      <c r="Q155" s="1243"/>
      <c r="R155" s="1339"/>
      <c r="S155" s="1243"/>
      <c r="T155" s="1444"/>
      <c r="U155" s="1243">
        <f t="shared" si="133"/>
        <v>0</v>
      </c>
      <c r="V155" s="1430">
        <f t="shared" si="134"/>
        <v>0</v>
      </c>
      <c r="W155" s="1243">
        <f t="shared" si="135"/>
        <v>0</v>
      </c>
      <c r="X155" s="1339">
        <f t="shared" si="136"/>
        <v>0</v>
      </c>
      <c r="Z155" s="2134" t="s">
        <v>861</v>
      </c>
      <c r="AA155" s="2135">
        <f>AA147+AA154</f>
        <v>111.2</v>
      </c>
      <c r="AB155" s="2156">
        <f>AB147+AB154</f>
        <v>74.599999999999994</v>
      </c>
      <c r="AC155" s="2135">
        <f t="shared" ref="AC155" si="148">AC147+AC154</f>
        <v>192.3</v>
      </c>
      <c r="AD155" s="2169">
        <f>AD147+AD154</f>
        <v>159.40000000000003</v>
      </c>
      <c r="AE155" s="2135">
        <f>AE147+AE154</f>
        <v>104</v>
      </c>
      <c r="AF155" s="2155">
        <f>AF147+AF154</f>
        <v>83</v>
      </c>
      <c r="AG155" s="2136">
        <f>AA155+AC155</f>
        <v>303.5</v>
      </c>
      <c r="AH155" s="2137">
        <f>AB155+AD155</f>
        <v>234.00000000000003</v>
      </c>
      <c r="AI155" s="2136">
        <f t="shared" si="146"/>
        <v>296.3</v>
      </c>
      <c r="AJ155" s="2138">
        <f t="shared" si="147"/>
        <v>242.40000000000003</v>
      </c>
      <c r="AL155" s="1282" t="s">
        <v>54</v>
      </c>
      <c r="AM155" s="1283">
        <f t="shared" si="120"/>
        <v>2.2800000000000002</v>
      </c>
      <c r="AN155" s="1291">
        <f t="shared" si="121"/>
        <v>2.2800000000000002</v>
      </c>
      <c r="AO155" s="1303" t="s">
        <v>135</v>
      </c>
      <c r="AP155" s="1302">
        <f t="shared" si="142"/>
        <v>407.5</v>
      </c>
      <c r="AQ155" s="1519">
        <f t="shared" si="142"/>
        <v>317</v>
      </c>
    </row>
    <row r="156" spans="1:50" ht="16.5" customHeight="1" thickBot="1">
      <c r="A156" s="176" t="s">
        <v>705</v>
      </c>
      <c r="B156" s="284" t="s">
        <v>916</v>
      </c>
      <c r="C156" s="874">
        <v>200</v>
      </c>
      <c r="D156" s="1651" t="s">
        <v>100</v>
      </c>
      <c r="E156" s="872" t="s">
        <v>101</v>
      </c>
      <c r="F156" s="1792" t="s">
        <v>102</v>
      </c>
      <c r="G156" s="1795" t="s">
        <v>100</v>
      </c>
      <c r="H156" s="172" t="s">
        <v>101</v>
      </c>
      <c r="I156" s="173" t="s">
        <v>102</v>
      </c>
      <c r="J156" s="1795" t="s">
        <v>100</v>
      </c>
      <c r="K156" s="172" t="s">
        <v>101</v>
      </c>
      <c r="L156" s="173" t="s">
        <v>102</v>
      </c>
      <c r="M156" s="100"/>
      <c r="N156" s="1282" t="s">
        <v>138</v>
      </c>
      <c r="O156" s="1243"/>
      <c r="P156" s="1236"/>
      <c r="Q156" s="1243"/>
      <c r="R156" s="1339"/>
      <c r="S156" s="1243"/>
      <c r="T156" s="1444"/>
      <c r="U156" s="1243">
        <f t="shared" si="133"/>
        <v>0</v>
      </c>
      <c r="V156" s="1430">
        <f t="shared" si="134"/>
        <v>0</v>
      </c>
      <c r="W156" s="1243">
        <f t="shared" si="135"/>
        <v>0</v>
      </c>
      <c r="X156" s="1339">
        <f t="shared" si="136"/>
        <v>0</v>
      </c>
      <c r="Z156" s="1333" t="s">
        <v>413</v>
      </c>
      <c r="AA156" s="1334"/>
      <c r="AB156" s="1335"/>
      <c r="AC156" s="1043"/>
      <c r="AD156" s="1336"/>
      <c r="AE156" s="1043"/>
      <c r="AF156" s="1337"/>
      <c r="AG156" s="1267"/>
      <c r="AH156" s="1338"/>
      <c r="AI156" s="1267"/>
      <c r="AJ156" s="1339"/>
      <c r="AL156" s="1282" t="s">
        <v>116</v>
      </c>
      <c r="AM156" s="1283">
        <f t="shared" si="120"/>
        <v>0.75</v>
      </c>
      <c r="AN156" s="1291">
        <f t="shared" si="121"/>
        <v>0.75</v>
      </c>
      <c r="AO156" s="1305" t="s">
        <v>413</v>
      </c>
      <c r="AP156" s="1283"/>
      <c r="AQ156" s="78"/>
    </row>
    <row r="157" spans="1:50" ht="14.25" customHeight="1">
      <c r="A157" s="112"/>
      <c r="B157" s="181" t="s">
        <v>246</v>
      </c>
      <c r="C157" s="111"/>
      <c r="D157" s="2772" t="s">
        <v>707</v>
      </c>
      <c r="E157" s="1785">
        <v>208</v>
      </c>
      <c r="F157" s="2773">
        <v>200</v>
      </c>
      <c r="G157" s="140" t="s">
        <v>68</v>
      </c>
      <c r="H157" s="139">
        <v>104</v>
      </c>
      <c r="I157" s="2774">
        <v>83</v>
      </c>
      <c r="J157" s="1850" t="s">
        <v>755</v>
      </c>
      <c r="K157" s="139">
        <v>6.82</v>
      </c>
      <c r="L157" s="1798">
        <v>6</v>
      </c>
      <c r="M157" s="100"/>
      <c r="N157" s="1282" t="s">
        <v>137</v>
      </c>
      <c r="O157" s="1243"/>
      <c r="P157" s="1236"/>
      <c r="Q157" s="1243">
        <f>H148</f>
        <v>3</v>
      </c>
      <c r="R157" s="1339">
        <f>I148</f>
        <v>3</v>
      </c>
      <c r="S157" s="1243"/>
      <c r="T157" s="1444"/>
      <c r="U157" s="1243">
        <f t="shared" si="133"/>
        <v>3</v>
      </c>
      <c r="V157" s="1430">
        <f t="shared" si="134"/>
        <v>3</v>
      </c>
      <c r="W157" s="1243">
        <f t="shared" si="135"/>
        <v>3</v>
      </c>
      <c r="X157" s="1339">
        <f t="shared" si="136"/>
        <v>3</v>
      </c>
      <c r="Z157" s="1704" t="s">
        <v>543</v>
      </c>
      <c r="AA157" s="2133"/>
      <c r="AB157" s="2122"/>
      <c r="AC157" s="1043"/>
      <c r="AD157" s="1308"/>
      <c r="AE157" s="1043"/>
      <c r="AF157" s="2123"/>
      <c r="AG157" s="1267">
        <f t="shared" ref="AG157" si="149">AA157+AC157</f>
        <v>0</v>
      </c>
      <c r="AH157" s="1345">
        <f t="shared" ref="AH157" si="150">AB157+AD157</f>
        <v>0</v>
      </c>
      <c r="AI157" s="1267">
        <f t="shared" ref="AI157" si="151">AC157+AE157</f>
        <v>0</v>
      </c>
      <c r="AJ157" s="1346">
        <f t="shared" ref="AJ157" si="152">AD157+AF157</f>
        <v>0</v>
      </c>
      <c r="AL157" s="1252" t="s">
        <v>167</v>
      </c>
      <c r="AM157" s="1283">
        <f t="shared" si="120"/>
        <v>1.1440999999999999</v>
      </c>
      <c r="AN157" s="1291">
        <f t="shared" si="121"/>
        <v>1.1440999999999999</v>
      </c>
      <c r="AO157" s="1704" t="s">
        <v>543</v>
      </c>
      <c r="AP157" s="1307">
        <f t="shared" ref="AP157:AP173" si="153">AA157+AC157+AE157</f>
        <v>0</v>
      </c>
      <c r="AQ157" s="1308">
        <f t="shared" ref="AQ157:AQ173" si="154">AB157+AD157+AF157</f>
        <v>0</v>
      </c>
    </row>
    <row r="158" spans="1:50" ht="17.25" customHeight="1">
      <c r="A158" s="176" t="s">
        <v>737</v>
      </c>
      <c r="B158" s="284" t="s">
        <v>738</v>
      </c>
      <c r="C158" s="180" t="s">
        <v>764</v>
      </c>
      <c r="D158" s="2775"/>
      <c r="E158" s="1788"/>
      <c r="F158" s="2776"/>
      <c r="G158" s="257" t="s">
        <v>82</v>
      </c>
      <c r="H158" s="243">
        <v>3</v>
      </c>
      <c r="I158" s="2777">
        <v>3</v>
      </c>
      <c r="J158" s="261" t="s">
        <v>50</v>
      </c>
      <c r="K158" s="1805">
        <v>3.2</v>
      </c>
      <c r="L158" s="1727">
        <v>3.2</v>
      </c>
      <c r="M158" s="100"/>
      <c r="N158" s="1282" t="s">
        <v>77</v>
      </c>
      <c r="O158" s="1243"/>
      <c r="P158" s="1236"/>
      <c r="Q158" s="1243"/>
      <c r="R158" s="1339"/>
      <c r="S158" s="1243"/>
      <c r="T158" s="1444"/>
      <c r="U158" s="1243">
        <f t="shared" si="133"/>
        <v>0</v>
      </c>
      <c r="V158" s="1430">
        <f t="shared" si="134"/>
        <v>0</v>
      </c>
      <c r="W158" s="1243">
        <f t="shared" si="135"/>
        <v>0</v>
      </c>
      <c r="X158" s="1339">
        <f t="shared" si="136"/>
        <v>0</v>
      </c>
      <c r="Z158" s="1340" t="s">
        <v>414</v>
      </c>
      <c r="AA158" s="1341"/>
      <c r="AB158" s="1342"/>
      <c r="AC158" s="1043"/>
      <c r="AD158" s="1343"/>
      <c r="AE158" s="1267">
        <f>K157</f>
        <v>6.82</v>
      </c>
      <c r="AF158" s="1344">
        <f>L157</f>
        <v>6</v>
      </c>
      <c r="AG158" s="1267">
        <f t="shared" ref="AG158:AJ160" si="155">AA158+AC158</f>
        <v>0</v>
      </c>
      <c r="AH158" s="1345">
        <f t="shared" si="155"/>
        <v>0</v>
      </c>
      <c r="AI158" s="1267">
        <f t="shared" si="155"/>
        <v>6.82</v>
      </c>
      <c r="AJ158" s="1346">
        <f t="shared" si="155"/>
        <v>6</v>
      </c>
      <c r="AL158" s="1253" t="s">
        <v>163</v>
      </c>
      <c r="AM158" s="1283">
        <f t="shared" si="120"/>
        <v>9.0999999999999987E-3</v>
      </c>
      <c r="AN158" s="1291">
        <f t="shared" si="121"/>
        <v>9.0999999999999987E-3</v>
      </c>
      <c r="AO158" s="1306" t="s">
        <v>414</v>
      </c>
      <c r="AP158" s="1307">
        <f t="shared" si="153"/>
        <v>6.82</v>
      </c>
      <c r="AQ158" s="1308">
        <f t="shared" si="154"/>
        <v>6</v>
      </c>
    </row>
    <row r="159" spans="1:50" ht="15" customHeight="1">
      <c r="A159" s="1823" t="s">
        <v>758</v>
      </c>
      <c r="B159" s="1087" t="s">
        <v>757</v>
      </c>
      <c r="C159" s="111"/>
      <c r="D159" s="113"/>
      <c r="E159" s="124"/>
      <c r="F159" s="148"/>
      <c r="G159" s="257" t="s">
        <v>80</v>
      </c>
      <c r="H159" s="1805">
        <v>14.3</v>
      </c>
      <c r="I159" s="2778">
        <v>14.3</v>
      </c>
      <c r="J159" s="2328" t="s">
        <v>759</v>
      </c>
      <c r="K159" s="1805">
        <v>0.75</v>
      </c>
      <c r="L159" s="1727">
        <v>0.75</v>
      </c>
      <c r="M159" s="100"/>
      <c r="N159" s="476" t="s">
        <v>443</v>
      </c>
      <c r="O159" s="1243">
        <f>E132+H132+K130</f>
        <v>1.23</v>
      </c>
      <c r="P159" s="1236">
        <f>F132+I132+L130</f>
        <v>1.23</v>
      </c>
      <c r="Q159" s="1243">
        <f>H144+K148+K154+E150</f>
        <v>1.05</v>
      </c>
      <c r="R159" s="1339">
        <f>F150+I144+L148+L154</f>
        <v>1.05</v>
      </c>
      <c r="S159" s="1246"/>
      <c r="T159" s="1444"/>
      <c r="U159" s="1243">
        <f t="shared" si="133"/>
        <v>2.2800000000000002</v>
      </c>
      <c r="V159" s="1430">
        <f t="shared" si="134"/>
        <v>2.2800000000000002</v>
      </c>
      <c r="W159" s="1243">
        <f t="shared" si="135"/>
        <v>1.05</v>
      </c>
      <c r="X159" s="1339">
        <f t="shared" si="136"/>
        <v>1.05</v>
      </c>
      <c r="Z159" s="1347" t="s">
        <v>415</v>
      </c>
      <c r="AA159" s="1348"/>
      <c r="AB159" s="1349"/>
      <c r="AC159" s="1043">
        <f>H154</f>
        <v>143</v>
      </c>
      <c r="AD159" s="1350">
        <f>I154</f>
        <v>100</v>
      </c>
      <c r="AE159" s="1351"/>
      <c r="AF159" s="1352"/>
      <c r="AG159" s="1267">
        <f t="shared" si="155"/>
        <v>143</v>
      </c>
      <c r="AH159" s="1345">
        <f t="shared" si="155"/>
        <v>100</v>
      </c>
      <c r="AI159" s="1267">
        <f t="shared" si="155"/>
        <v>143</v>
      </c>
      <c r="AJ159" s="1346">
        <f t="shared" si="155"/>
        <v>100</v>
      </c>
      <c r="AL159" s="1254" t="s">
        <v>407</v>
      </c>
      <c r="AM159" s="1283">
        <f t="shared" si="120"/>
        <v>0.9</v>
      </c>
      <c r="AN159" s="1291">
        <f t="shared" si="121"/>
        <v>0.9</v>
      </c>
      <c r="AO159" s="1309" t="s">
        <v>415</v>
      </c>
      <c r="AP159" s="1283">
        <f t="shared" si="153"/>
        <v>143</v>
      </c>
      <c r="AQ159" s="1308">
        <f t="shared" si="154"/>
        <v>100</v>
      </c>
    </row>
    <row r="160" spans="1:50" ht="12.75" customHeight="1">
      <c r="A160" s="201" t="s">
        <v>9</v>
      </c>
      <c r="B160" s="261" t="s">
        <v>731</v>
      </c>
      <c r="C160" s="248">
        <v>20</v>
      </c>
      <c r="D160" s="110"/>
      <c r="E160" s="109"/>
      <c r="F160" s="154"/>
      <c r="G160" s="257" t="s">
        <v>81</v>
      </c>
      <c r="H160" s="274">
        <v>5.7</v>
      </c>
      <c r="I160" s="1809">
        <v>5.7</v>
      </c>
      <c r="J160" s="2779" t="s">
        <v>373</v>
      </c>
      <c r="K160" s="875">
        <v>2.5000000000000001E-2</v>
      </c>
      <c r="L160" s="879">
        <v>2.5000000000000001E-2</v>
      </c>
      <c r="M160" s="100"/>
      <c r="N160" s="1282" t="s">
        <v>444</v>
      </c>
      <c r="O160" s="1243"/>
      <c r="P160" s="1236"/>
      <c r="Q160" s="1243"/>
      <c r="R160" s="1339"/>
      <c r="S160" s="1243">
        <f>K159</f>
        <v>0.75</v>
      </c>
      <c r="T160" s="1444">
        <f>L159</f>
        <v>0.75</v>
      </c>
      <c r="U160" s="1243">
        <f t="shared" si="133"/>
        <v>0</v>
      </c>
      <c r="V160" s="1430">
        <f t="shared" si="134"/>
        <v>0</v>
      </c>
      <c r="W160" s="1243">
        <f t="shared" si="135"/>
        <v>0.75</v>
      </c>
      <c r="X160" s="1339">
        <f t="shared" si="136"/>
        <v>0.75</v>
      </c>
      <c r="Z160" s="1353" t="s">
        <v>416</v>
      </c>
      <c r="AA160" s="1348"/>
      <c r="AB160" s="1349"/>
      <c r="AC160" s="1043"/>
      <c r="AD160" s="1350"/>
      <c r="AE160" s="1267"/>
      <c r="AF160" s="1352"/>
      <c r="AG160" s="1267">
        <f t="shared" si="155"/>
        <v>0</v>
      </c>
      <c r="AH160" s="1345">
        <f t="shared" si="155"/>
        <v>0</v>
      </c>
      <c r="AI160" s="1267">
        <f t="shared" si="155"/>
        <v>0</v>
      </c>
      <c r="AJ160" s="1346">
        <f t="shared" si="155"/>
        <v>0</v>
      </c>
      <c r="AL160" s="1255" t="s">
        <v>136</v>
      </c>
      <c r="AM160" s="1292">
        <f t="shared" si="120"/>
        <v>0.23499999999999999</v>
      </c>
      <c r="AN160" s="1293">
        <f t="shared" si="121"/>
        <v>0.23499999999999999</v>
      </c>
      <c r="AO160" s="1310" t="s">
        <v>416</v>
      </c>
      <c r="AP160" s="1283">
        <f t="shared" si="153"/>
        <v>0</v>
      </c>
      <c r="AQ160" s="1308">
        <f t="shared" si="154"/>
        <v>0</v>
      </c>
    </row>
    <row r="161" spans="1:46" ht="12.75" customHeight="1" thickBot="1">
      <c r="A161" s="112"/>
      <c r="B161" s="1775"/>
      <c r="C161" s="111"/>
      <c r="D161" s="115"/>
      <c r="E161" s="115"/>
      <c r="F161" s="115"/>
      <c r="G161" s="198" t="s">
        <v>296</v>
      </c>
      <c r="H161" s="1811">
        <v>10</v>
      </c>
      <c r="I161" s="1769">
        <v>10</v>
      </c>
      <c r="J161" s="261" t="s">
        <v>569</v>
      </c>
      <c r="K161" s="244">
        <v>20</v>
      </c>
      <c r="L161" s="2762">
        <v>20</v>
      </c>
      <c r="M161" s="100"/>
      <c r="N161" s="1252" t="s">
        <v>167</v>
      </c>
      <c r="O161" s="1629">
        <f t="shared" ref="O161:T161" si="156">O162+O163+O164+O165</f>
        <v>4.0000000000000002E-4</v>
      </c>
      <c r="P161" s="1454">
        <f t="shared" si="156"/>
        <v>4.0000000000000002E-4</v>
      </c>
      <c r="Q161" s="1247">
        <f t="shared" si="156"/>
        <v>1.1187</v>
      </c>
      <c r="R161" s="1455">
        <f t="shared" si="156"/>
        <v>1.1187</v>
      </c>
      <c r="S161" s="1257">
        <f t="shared" si="156"/>
        <v>2.5000000000000001E-2</v>
      </c>
      <c r="T161" s="1456">
        <f t="shared" si="156"/>
        <v>2.5000000000000001E-2</v>
      </c>
      <c r="U161" s="1243">
        <f t="shared" si="133"/>
        <v>1.1191</v>
      </c>
      <c r="V161" s="1430">
        <f t="shared" si="134"/>
        <v>1.1191</v>
      </c>
      <c r="W161" s="1243">
        <f t="shared" si="135"/>
        <v>1.1436999999999999</v>
      </c>
      <c r="X161" s="1339">
        <f t="shared" si="136"/>
        <v>1.1436999999999999</v>
      </c>
      <c r="Z161" s="1354" t="s">
        <v>417</v>
      </c>
      <c r="AA161" s="1355"/>
      <c r="AB161" s="1356"/>
      <c r="AC161" s="1265"/>
      <c r="AD161" s="1357"/>
      <c r="AE161" s="1268"/>
      <c r="AF161" s="1358"/>
      <c r="AG161" s="1268">
        <f>AA161+AC161</f>
        <v>0</v>
      </c>
      <c r="AH161" s="1359"/>
      <c r="AI161" s="1268">
        <f t="shared" ref="AI161:AI173" si="157">AC161+AE161</f>
        <v>0</v>
      </c>
      <c r="AJ161" s="1360"/>
      <c r="AL161" s="483" t="s">
        <v>98</v>
      </c>
      <c r="AM161" s="1294">
        <f>O166+Q166+S166</f>
        <v>8</v>
      </c>
      <c r="AN161" s="1295">
        <f>P166+R166+T166</f>
        <v>8</v>
      </c>
      <c r="AO161" s="1311" t="s">
        <v>417</v>
      </c>
      <c r="AP161" s="1292">
        <f t="shared" si="153"/>
        <v>0</v>
      </c>
      <c r="AQ161" s="1312">
        <f t="shared" si="154"/>
        <v>0</v>
      </c>
    </row>
    <row r="162" spans="1:46" ht="15" customHeight="1" thickBot="1">
      <c r="A162" s="112"/>
      <c r="B162" s="1775"/>
      <c r="C162" s="111"/>
      <c r="D162" s="115"/>
      <c r="E162" s="115"/>
      <c r="F162" s="115"/>
      <c r="G162" s="198" t="s">
        <v>164</v>
      </c>
      <c r="H162" s="1805" t="s">
        <v>732</v>
      </c>
      <c r="I162" s="2778">
        <v>4</v>
      </c>
      <c r="J162" s="115"/>
      <c r="K162" s="115"/>
      <c r="L162" s="111"/>
      <c r="M162" s="100"/>
      <c r="N162" s="1253" t="s">
        <v>163</v>
      </c>
      <c r="O162" s="1248">
        <f>H131</f>
        <v>4.0000000000000002E-4</v>
      </c>
      <c r="P162" s="1457">
        <f>I131</f>
        <v>4.0000000000000002E-4</v>
      </c>
      <c r="Q162" s="1248">
        <f>E151+H143</f>
        <v>8.6999999999999994E-3</v>
      </c>
      <c r="R162" s="1458">
        <f>F151+I143</f>
        <v>8.6999999999999994E-3</v>
      </c>
      <c r="S162" s="1258"/>
      <c r="T162" s="1457"/>
      <c r="U162" s="1262">
        <f>O162+Q162</f>
        <v>9.0999999999999987E-3</v>
      </c>
      <c r="V162" s="1458">
        <f t="shared" si="134"/>
        <v>9.0999999999999987E-3</v>
      </c>
      <c r="W162" s="1244">
        <f t="shared" si="135"/>
        <v>8.6999999999999994E-3</v>
      </c>
      <c r="X162" s="1458">
        <f t="shared" si="136"/>
        <v>8.6999999999999994E-3</v>
      </c>
      <c r="Z162" s="1361" t="s">
        <v>418</v>
      </c>
      <c r="AA162" s="1705">
        <f t="shared" ref="AA162:AF162" si="158">SUM(AA157:AA161)</f>
        <v>0</v>
      </c>
      <c r="AB162" s="1363">
        <f t="shared" si="158"/>
        <v>0</v>
      </c>
      <c r="AC162" s="1364">
        <f t="shared" si="158"/>
        <v>143</v>
      </c>
      <c r="AD162" s="1365">
        <f t="shared" si="158"/>
        <v>100</v>
      </c>
      <c r="AE162" s="1366">
        <f t="shared" si="158"/>
        <v>6.82</v>
      </c>
      <c r="AF162" s="1367">
        <f t="shared" si="158"/>
        <v>6</v>
      </c>
      <c r="AG162" s="1366">
        <f>AA162+AC162</f>
        <v>143</v>
      </c>
      <c r="AH162" s="1368">
        <f>AB162+AD162</f>
        <v>100</v>
      </c>
      <c r="AI162" s="1366">
        <f t="shared" si="157"/>
        <v>149.82</v>
      </c>
      <c r="AJ162" s="1369">
        <f>AD162+AF162</f>
        <v>106</v>
      </c>
      <c r="AO162" s="1313" t="s">
        <v>418</v>
      </c>
      <c r="AP162" s="1314">
        <f t="shared" si="153"/>
        <v>149.82</v>
      </c>
      <c r="AQ162" s="1315">
        <f t="shared" si="154"/>
        <v>106</v>
      </c>
      <c r="AS162" s="11"/>
      <c r="AT162" s="11"/>
    </row>
    <row r="163" spans="1:46" ht="14.25" customHeight="1">
      <c r="A163" s="112"/>
      <c r="B163" s="1775"/>
      <c r="C163" s="111"/>
      <c r="D163" s="115"/>
      <c r="E163" s="115"/>
      <c r="F163" s="115"/>
      <c r="G163" s="198" t="s">
        <v>91</v>
      </c>
      <c r="H163" s="1805">
        <v>21</v>
      </c>
      <c r="I163" s="2778">
        <v>20</v>
      </c>
      <c r="J163" s="115"/>
      <c r="K163" s="115"/>
      <c r="L163" s="111"/>
      <c r="M163" s="100"/>
      <c r="N163" s="1254" t="s">
        <v>407</v>
      </c>
      <c r="O163" s="1249"/>
      <c r="P163" s="1459"/>
      <c r="Q163" s="1249">
        <f>F153</f>
        <v>0.9</v>
      </c>
      <c r="R163" s="1460">
        <f>F153</f>
        <v>0.9</v>
      </c>
      <c r="S163" s="1259"/>
      <c r="T163" s="1459"/>
      <c r="U163" s="1262">
        <f>O163+Q163</f>
        <v>0.9</v>
      </c>
      <c r="V163" s="1458">
        <f t="shared" si="134"/>
        <v>0.9</v>
      </c>
      <c r="W163" s="1244">
        <f t="shared" si="135"/>
        <v>0.9</v>
      </c>
      <c r="X163" s="1458">
        <f t="shared" si="136"/>
        <v>0.9</v>
      </c>
      <c r="Z163" s="1493" t="s">
        <v>427</v>
      </c>
      <c r="AA163" s="1384"/>
      <c r="AB163" s="1482"/>
      <c r="AC163" s="1386"/>
      <c r="AD163" s="1485"/>
      <c r="AE163" s="1384"/>
      <c r="AF163" s="1482"/>
      <c r="AG163" s="1266"/>
      <c r="AH163" s="1488"/>
      <c r="AI163" s="1266">
        <f t="shared" si="157"/>
        <v>0</v>
      </c>
      <c r="AJ163" s="1491"/>
      <c r="AO163" s="1493" t="s">
        <v>427</v>
      </c>
      <c r="AP163" s="1304">
        <f t="shared" si="153"/>
        <v>0</v>
      </c>
      <c r="AQ163" s="1317">
        <f t="shared" si="154"/>
        <v>0</v>
      </c>
      <c r="AS163" s="11"/>
      <c r="AT163" s="11"/>
    </row>
    <row r="164" spans="1:46" ht="13.5" customHeight="1">
      <c r="A164" s="112"/>
      <c r="B164" s="1775"/>
      <c r="C164" s="111"/>
      <c r="D164" s="115"/>
      <c r="E164" s="115"/>
      <c r="F164" s="115"/>
      <c r="G164" s="2780" t="s">
        <v>740</v>
      </c>
      <c r="H164" s="1805">
        <v>8</v>
      </c>
      <c r="I164" s="2778">
        <v>8</v>
      </c>
      <c r="J164" s="1228"/>
      <c r="K164" s="115"/>
      <c r="L164" s="111"/>
      <c r="M164" s="100"/>
      <c r="N164" s="1255" t="s">
        <v>136</v>
      </c>
      <c r="O164" s="1250"/>
      <c r="P164" s="1461"/>
      <c r="Q164" s="1250">
        <f>E147+K145</f>
        <v>0.21</v>
      </c>
      <c r="R164" s="1462">
        <f>F147+L145</f>
        <v>0.21</v>
      </c>
      <c r="S164" s="1260">
        <f>K160</f>
        <v>2.5000000000000001E-2</v>
      </c>
      <c r="T164" s="1461">
        <f>L160</f>
        <v>2.5000000000000001E-2</v>
      </c>
      <c r="U164" s="1262">
        <f>O164+Q164</f>
        <v>0.21</v>
      </c>
      <c r="V164" s="1458">
        <f t="shared" si="134"/>
        <v>0.21</v>
      </c>
      <c r="W164" s="1244">
        <f t="shared" si="135"/>
        <v>0.23499999999999999</v>
      </c>
      <c r="X164" s="1458">
        <f t="shared" si="136"/>
        <v>0.23499999999999999</v>
      </c>
      <c r="Z164" s="1478" t="s">
        <v>428</v>
      </c>
      <c r="AA164" s="1390"/>
      <c r="AB164" s="1483"/>
      <c r="AC164" s="1392"/>
      <c r="AD164" s="1486"/>
      <c r="AE164" s="1390"/>
      <c r="AF164" s="1483"/>
      <c r="AG164" s="1267">
        <f t="shared" ref="AG164:AH166" si="159">AA164+AC164</f>
        <v>0</v>
      </c>
      <c r="AH164" s="1489">
        <f t="shared" si="159"/>
        <v>0</v>
      </c>
      <c r="AI164" s="1267">
        <f t="shared" si="157"/>
        <v>0</v>
      </c>
      <c r="AJ164" s="1442">
        <f t="shared" ref="AJ164:AJ169" si="160">AD164+AF164</f>
        <v>0</v>
      </c>
      <c r="AO164" s="1478" t="s">
        <v>428</v>
      </c>
      <c r="AP164" s="1283">
        <f t="shared" si="153"/>
        <v>0</v>
      </c>
      <c r="AQ164" s="1308">
        <f t="shared" si="154"/>
        <v>0</v>
      </c>
      <c r="AS164" s="11"/>
      <c r="AT164" s="11"/>
    </row>
    <row r="165" spans="1:46" ht="13.5" customHeight="1" thickBot="1">
      <c r="A165" s="112"/>
      <c r="B165" s="1775"/>
      <c r="C165" s="111"/>
      <c r="D165" s="115"/>
      <c r="E165" s="115"/>
      <c r="F165" s="115"/>
      <c r="G165" s="257" t="s">
        <v>82</v>
      </c>
      <c r="H165" s="2705">
        <v>4.24</v>
      </c>
      <c r="I165" s="2781">
        <v>4.24</v>
      </c>
      <c r="J165" s="1228"/>
      <c r="K165" s="115"/>
      <c r="L165" s="111"/>
      <c r="M165" s="100"/>
      <c r="N165" s="1255" t="s">
        <v>460</v>
      </c>
      <c r="O165" s="1250"/>
      <c r="P165" s="1461"/>
      <c r="Q165" s="1250"/>
      <c r="R165" s="1462"/>
      <c r="S165" s="1260"/>
      <c r="T165" s="1461"/>
      <c r="U165" s="1262">
        <f>O165+Q165</f>
        <v>0</v>
      </c>
      <c r="V165" s="1458">
        <f t="shared" si="134"/>
        <v>0</v>
      </c>
      <c r="W165" s="1244">
        <f>Q165+S165</f>
        <v>0</v>
      </c>
      <c r="X165" s="1458">
        <f t="shared" si="136"/>
        <v>0</v>
      </c>
      <c r="Z165" s="1479" t="s">
        <v>498</v>
      </c>
      <c r="AA165" s="1396"/>
      <c r="AB165" s="1484"/>
      <c r="AC165" s="1398"/>
      <c r="AD165" s="1487"/>
      <c r="AE165" s="1396"/>
      <c r="AF165" s="1484"/>
      <c r="AG165" s="1268">
        <f t="shared" si="159"/>
        <v>0</v>
      </c>
      <c r="AH165" s="1490">
        <f t="shared" si="159"/>
        <v>0</v>
      </c>
      <c r="AI165" s="1268">
        <f t="shared" si="157"/>
        <v>0</v>
      </c>
      <c r="AJ165" s="1492">
        <f t="shared" si="160"/>
        <v>0</v>
      </c>
      <c r="AO165" s="1479" t="s">
        <v>429</v>
      </c>
      <c r="AP165" s="1292">
        <f t="shared" si="153"/>
        <v>0</v>
      </c>
      <c r="AQ165" s="1312">
        <f t="shared" si="154"/>
        <v>0</v>
      </c>
      <c r="AR165" s="774"/>
      <c r="AS165" s="11"/>
      <c r="AT165" s="11"/>
    </row>
    <row r="166" spans="1:46" ht="12.75" customHeight="1" thickBot="1">
      <c r="A166" s="1812" t="s">
        <v>400</v>
      </c>
      <c r="B166" s="1813"/>
      <c r="C166" s="1814">
        <f>C156+C160+100+25</f>
        <v>345</v>
      </c>
      <c r="D166" s="1780"/>
      <c r="E166" s="1780"/>
      <c r="F166" s="1780"/>
      <c r="G166" s="1817" t="s">
        <v>89</v>
      </c>
      <c r="H166" s="1815">
        <v>0.76</v>
      </c>
      <c r="I166" s="1816">
        <v>0.76</v>
      </c>
      <c r="J166" s="1780"/>
      <c r="K166" s="1780"/>
      <c r="L166" s="1779"/>
      <c r="M166" s="100"/>
      <c r="N166" s="483" t="s">
        <v>98</v>
      </c>
      <c r="O166" s="1251"/>
      <c r="P166" s="1463"/>
      <c r="Q166" s="1251"/>
      <c r="R166" s="1464"/>
      <c r="S166" s="1261">
        <f>H164</f>
        <v>8</v>
      </c>
      <c r="T166" s="1465">
        <f>I164</f>
        <v>8</v>
      </c>
      <c r="U166" s="1263">
        <f>O166+Q166</f>
        <v>0</v>
      </c>
      <c r="V166" s="1466">
        <f t="shared" si="134"/>
        <v>0</v>
      </c>
      <c r="W166" s="1263">
        <f>Q166+S166</f>
        <v>8</v>
      </c>
      <c r="X166" s="1466">
        <f t="shared" si="136"/>
        <v>8</v>
      </c>
      <c r="Z166" s="1480" t="s">
        <v>430</v>
      </c>
      <c r="AA166" s="1500">
        <f t="shared" ref="AA166:AF166" si="161">AA163+AA164+AA165</f>
        <v>0</v>
      </c>
      <c r="AB166" s="1425">
        <f t="shared" si="161"/>
        <v>0</v>
      </c>
      <c r="AC166" s="1481">
        <f t="shared" si="161"/>
        <v>0</v>
      </c>
      <c r="AD166" s="1423">
        <f t="shared" si="161"/>
        <v>0</v>
      </c>
      <c r="AE166" s="1500">
        <f t="shared" si="161"/>
        <v>0</v>
      </c>
      <c r="AF166" s="1425">
        <f t="shared" si="161"/>
        <v>0</v>
      </c>
      <c r="AG166" s="1331">
        <f t="shared" si="159"/>
        <v>0</v>
      </c>
      <c r="AH166" s="1424">
        <f t="shared" si="159"/>
        <v>0</v>
      </c>
      <c r="AI166" s="1331">
        <f t="shared" si="157"/>
        <v>0</v>
      </c>
      <c r="AJ166" s="1425">
        <f t="shared" si="160"/>
        <v>0</v>
      </c>
      <c r="AO166" s="1480" t="s">
        <v>430</v>
      </c>
      <c r="AP166" s="1331">
        <f t="shared" si="153"/>
        <v>0</v>
      </c>
      <c r="AQ166" s="1332">
        <f t="shared" si="154"/>
        <v>0</v>
      </c>
      <c r="AR166" s="774"/>
      <c r="AS166" s="11"/>
      <c r="AT166" s="11"/>
    </row>
    <row r="167" spans="1:46" ht="14.25" customHeight="1">
      <c r="A167" s="100"/>
      <c r="B167" s="2628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Z167" s="1316" t="s">
        <v>422</v>
      </c>
      <c r="AA167" s="1370"/>
      <c r="AB167" s="1371"/>
      <c r="AC167" s="1266">
        <f>H138</f>
        <v>92.93</v>
      </c>
      <c r="AD167" s="1372">
        <f>I138</f>
        <v>80.34</v>
      </c>
      <c r="AE167" s="1370"/>
      <c r="AF167" s="1371"/>
      <c r="AG167" s="1266"/>
      <c r="AH167" s="1373">
        <f>AB167+AD167</f>
        <v>80.34</v>
      </c>
      <c r="AI167" s="1266">
        <f t="shared" si="157"/>
        <v>92.93</v>
      </c>
      <c r="AJ167" s="1374">
        <f t="shared" si="160"/>
        <v>80.34</v>
      </c>
      <c r="AO167" s="1316" t="s">
        <v>273</v>
      </c>
      <c r="AP167" s="1304">
        <f t="shared" si="153"/>
        <v>92.93</v>
      </c>
      <c r="AQ167" s="1317">
        <f t="shared" si="154"/>
        <v>80.34</v>
      </c>
      <c r="AR167" s="774"/>
      <c r="AS167" s="11"/>
      <c r="AT167" s="11"/>
    </row>
    <row r="168" spans="1:46" ht="14.25" customHeight="1" thickBot="1">
      <c r="A168" s="100"/>
      <c r="B168" s="2628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Z168" s="1318" t="s">
        <v>423</v>
      </c>
      <c r="AA168" s="1355"/>
      <c r="AB168" s="1375"/>
      <c r="AC168" s="1268"/>
      <c r="AD168" s="1376"/>
      <c r="AE168" s="1355"/>
      <c r="AF168" s="1375"/>
      <c r="AG168" s="1268">
        <f>AA168+AC168</f>
        <v>0</v>
      </c>
      <c r="AH168" s="1377">
        <f>AB168+AD168</f>
        <v>0</v>
      </c>
      <c r="AI168" s="1268">
        <f t="shared" si="157"/>
        <v>0</v>
      </c>
      <c r="AJ168" s="1378">
        <f t="shared" si="160"/>
        <v>0</v>
      </c>
      <c r="AO168" s="1318" t="s">
        <v>152</v>
      </c>
      <c r="AP168" s="1292">
        <f t="shared" si="153"/>
        <v>0</v>
      </c>
      <c r="AQ168" s="1312">
        <f t="shared" si="154"/>
        <v>0</v>
      </c>
      <c r="AR168" s="115"/>
      <c r="AS168" s="11"/>
      <c r="AT168" s="11"/>
    </row>
    <row r="169" spans="1:46" ht="15" customHeight="1" thickBot="1">
      <c r="A169" s="124"/>
      <c r="B169" s="110"/>
      <c r="C169" s="105"/>
      <c r="D169" s="100"/>
      <c r="E169" s="100"/>
      <c r="F169" s="100"/>
      <c r="G169" s="100"/>
      <c r="H169" s="117"/>
      <c r="I169" s="100"/>
      <c r="J169" s="115"/>
      <c r="K169" s="115"/>
      <c r="L169" s="115"/>
      <c r="M169" s="100"/>
      <c r="T169" s="1229"/>
      <c r="V169" s="1233"/>
      <c r="X169" s="1233"/>
      <c r="Z169" s="1319" t="s">
        <v>419</v>
      </c>
      <c r="AA169" s="1379">
        <f t="shared" ref="AA169:AF169" si="162">SUM(AA167:AA168)</f>
        <v>0</v>
      </c>
      <c r="AB169" s="1380">
        <f t="shared" si="162"/>
        <v>0</v>
      </c>
      <c r="AC169" s="1381">
        <f t="shared" si="162"/>
        <v>92.93</v>
      </c>
      <c r="AD169" s="1321">
        <f t="shared" si="162"/>
        <v>80.34</v>
      </c>
      <c r="AE169" s="1379">
        <f t="shared" si="162"/>
        <v>0</v>
      </c>
      <c r="AF169" s="1380">
        <f t="shared" si="162"/>
        <v>0</v>
      </c>
      <c r="AG169" s="1320">
        <f>AA169+AC169</f>
        <v>92.93</v>
      </c>
      <c r="AH169" s="1382">
        <f>AB169+AD169</f>
        <v>80.34</v>
      </c>
      <c r="AI169" s="1320">
        <f t="shared" si="157"/>
        <v>92.93</v>
      </c>
      <c r="AJ169" s="1383">
        <f t="shared" si="160"/>
        <v>80.34</v>
      </c>
      <c r="AO169" s="1319" t="s">
        <v>419</v>
      </c>
      <c r="AP169" s="1320">
        <f t="shared" si="153"/>
        <v>92.93</v>
      </c>
      <c r="AQ169" s="1321">
        <f t="shared" si="154"/>
        <v>80.34</v>
      </c>
      <c r="AR169" s="115"/>
      <c r="AS169" s="11"/>
      <c r="AT169" s="11"/>
    </row>
    <row r="170" spans="1:46" ht="15" customHeight="1">
      <c r="A170" s="115"/>
      <c r="B170" s="110"/>
      <c r="C170" s="115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626"/>
      <c r="O170" s="54"/>
      <c r="P170" s="155"/>
      <c r="Q170" s="11"/>
      <c r="R170" s="11"/>
      <c r="T170" s="1229"/>
      <c r="V170" s="1233"/>
      <c r="X170" s="1233"/>
      <c r="Z170" s="1322" t="s">
        <v>271</v>
      </c>
      <c r="AA170" s="1384"/>
      <c r="AB170" s="1385"/>
      <c r="AC170" s="1386"/>
      <c r="AD170" s="1387"/>
      <c r="AE170" s="1384"/>
      <c r="AF170" s="1385"/>
      <c r="AG170" s="1266"/>
      <c r="AH170" s="1388"/>
      <c r="AI170" s="1266">
        <f t="shared" si="157"/>
        <v>0</v>
      </c>
      <c r="AJ170" s="1389"/>
      <c r="AM170" s="1296"/>
      <c r="AN170" s="312"/>
      <c r="AO170" s="1322" t="s">
        <v>271</v>
      </c>
      <c r="AP170" s="1304">
        <f t="shared" si="153"/>
        <v>0</v>
      </c>
      <c r="AQ170" s="1317">
        <f t="shared" si="154"/>
        <v>0</v>
      </c>
      <c r="AR170" s="115"/>
      <c r="AS170" s="11"/>
      <c r="AT170" s="11"/>
    </row>
    <row r="171" spans="1:46" ht="15" customHeight="1">
      <c r="A171" s="100"/>
      <c r="B171" s="2628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379"/>
      <c r="O171" s="90"/>
      <c r="P171" s="147"/>
      <c r="Q171" s="11"/>
      <c r="R171" s="11"/>
      <c r="T171" s="1228"/>
      <c r="V171" s="298"/>
      <c r="X171" s="298"/>
      <c r="Z171" s="1323" t="s">
        <v>103</v>
      </c>
      <c r="AA171" s="1390"/>
      <c r="AB171" s="1391"/>
      <c r="AC171" s="1392"/>
      <c r="AD171" s="1393"/>
      <c r="AE171" s="1390"/>
      <c r="AF171" s="1391"/>
      <c r="AG171" s="1267">
        <f t="shared" ref="AG171:AH173" si="163">AA171+AC171</f>
        <v>0</v>
      </c>
      <c r="AH171" s="1394">
        <f t="shared" si="163"/>
        <v>0</v>
      </c>
      <c r="AI171" s="1267">
        <f t="shared" si="157"/>
        <v>0</v>
      </c>
      <c r="AJ171" s="1395">
        <f>AD171+AF171</f>
        <v>0</v>
      </c>
      <c r="AM171" s="1296"/>
      <c r="AN171" s="1433"/>
      <c r="AO171" s="1323" t="s">
        <v>103</v>
      </c>
      <c r="AP171" s="1283">
        <f t="shared" si="153"/>
        <v>0</v>
      </c>
      <c r="AQ171" s="1308">
        <f t="shared" si="154"/>
        <v>0</v>
      </c>
      <c r="AR171" s="115"/>
      <c r="AS171" s="11"/>
      <c r="AT171" s="11"/>
    </row>
    <row r="172" spans="1:46" ht="18" customHeight="1" thickBot="1">
      <c r="A172" s="100"/>
      <c r="B172" s="2628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T172" s="616"/>
      <c r="V172" s="1228"/>
      <c r="X172" s="1228"/>
      <c r="Z172" s="1324" t="s">
        <v>272</v>
      </c>
      <c r="AA172" s="1396"/>
      <c r="AB172" s="1397"/>
      <c r="AC172" s="1398"/>
      <c r="AD172" s="1399"/>
      <c r="AE172" s="1396"/>
      <c r="AF172" s="1397"/>
      <c r="AG172" s="1268">
        <f t="shared" si="163"/>
        <v>0</v>
      </c>
      <c r="AH172" s="1400">
        <f t="shared" si="163"/>
        <v>0</v>
      </c>
      <c r="AI172" s="1268">
        <f t="shared" si="157"/>
        <v>0</v>
      </c>
      <c r="AJ172" s="1401">
        <f>AD172+AF172</f>
        <v>0</v>
      </c>
      <c r="AM172" s="1434"/>
      <c r="AN172" s="86"/>
      <c r="AO172" s="1324" t="s">
        <v>272</v>
      </c>
      <c r="AP172" s="1292">
        <f t="shared" si="153"/>
        <v>0</v>
      </c>
      <c r="AQ172" s="1312">
        <f t="shared" si="154"/>
        <v>0</v>
      </c>
      <c r="AR172" s="115"/>
      <c r="AS172" s="11"/>
      <c r="AT172" s="11"/>
    </row>
    <row r="173" spans="1:46" ht="14.25" customHeight="1" thickBot="1">
      <c r="A173" s="100"/>
      <c r="B173" s="2628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15"/>
      <c r="T173" s="1228"/>
      <c r="V173" s="298"/>
      <c r="X173" s="1228"/>
      <c r="Z173" s="1494" t="s">
        <v>420</v>
      </c>
      <c r="AA173" s="1495">
        <f t="shared" ref="AA173:AF173" si="164">AA170+AA171+AA172</f>
        <v>0</v>
      </c>
      <c r="AB173" s="1367">
        <f t="shared" si="164"/>
        <v>0</v>
      </c>
      <c r="AC173" s="1495">
        <f t="shared" si="164"/>
        <v>0</v>
      </c>
      <c r="AD173" s="1367">
        <f t="shared" si="164"/>
        <v>0</v>
      </c>
      <c r="AE173" s="1495">
        <f t="shared" si="164"/>
        <v>0</v>
      </c>
      <c r="AF173" s="1367">
        <f t="shared" si="164"/>
        <v>0</v>
      </c>
      <c r="AG173" s="1366">
        <f t="shared" si="163"/>
        <v>0</v>
      </c>
      <c r="AH173" s="1368">
        <f t="shared" si="163"/>
        <v>0</v>
      </c>
      <c r="AI173" s="1366">
        <f t="shared" si="157"/>
        <v>0</v>
      </c>
      <c r="AJ173" s="1369">
        <f>AD173+AF173</f>
        <v>0</v>
      </c>
      <c r="AO173" s="1325" t="s">
        <v>420</v>
      </c>
      <c r="AP173" s="1326">
        <f t="shared" si="153"/>
        <v>0</v>
      </c>
      <c r="AQ173" s="1327">
        <f t="shared" si="154"/>
        <v>0</v>
      </c>
      <c r="AR173" s="115"/>
      <c r="AS173" s="11"/>
      <c r="AT173" s="11"/>
    </row>
    <row r="174" spans="1:46" ht="15" customHeight="1">
      <c r="A174" s="100"/>
      <c r="B174" s="2628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T174" s="1229"/>
      <c r="V174" s="1233"/>
      <c r="X174" s="1233"/>
      <c r="AB174" s="1229"/>
      <c r="AD174" s="1229"/>
      <c r="AH174" s="1237"/>
      <c r="AJ174" s="1237"/>
      <c r="AO174" s="115"/>
    </row>
    <row r="175" spans="1:46" ht="15" customHeight="1">
      <c r="A175" s="100"/>
      <c r="B175" s="2628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T175" s="1229"/>
      <c r="V175" s="1233"/>
      <c r="X175" s="1233"/>
      <c r="AB175" s="1229"/>
      <c r="AD175" s="1229"/>
      <c r="AH175" s="1237"/>
      <c r="AJ175" s="1237"/>
      <c r="AO175" s="115"/>
    </row>
    <row r="176" spans="1:46" ht="14.25" customHeight="1">
      <c r="A176" s="100"/>
      <c r="B176" s="2631" t="s">
        <v>241</v>
      </c>
      <c r="C176" s="100"/>
      <c r="D176" s="100"/>
      <c r="E176" s="100"/>
      <c r="F176" s="2632"/>
      <c r="G176" s="2632"/>
      <c r="H176" s="2632"/>
      <c r="I176" s="100"/>
      <c r="J176" s="100"/>
      <c r="K176" s="2632"/>
      <c r="L176" s="100"/>
      <c r="M176" s="100"/>
      <c r="Z176" t="s">
        <v>401</v>
      </c>
    </row>
    <row r="177" spans="1:46" ht="17.25" customHeight="1">
      <c r="A177" s="100"/>
      <c r="B177" s="100"/>
      <c r="C177" s="2633" t="s">
        <v>565</v>
      </c>
      <c r="D177" s="100"/>
      <c r="E177" s="2634"/>
      <c r="F177" s="100"/>
      <c r="G177" s="100"/>
      <c r="H177" s="100"/>
      <c r="I177" s="100"/>
      <c r="J177" s="100"/>
      <c r="K177" s="2635" t="s">
        <v>118</v>
      </c>
      <c r="L177" s="100"/>
      <c r="M177" s="100"/>
      <c r="N177" s="661"/>
      <c r="Z177" s="108" t="str">
        <f>N179</f>
        <v>4- й   день</v>
      </c>
      <c r="AA177" s="320" t="s">
        <v>448</v>
      </c>
      <c r="AF177" s="143" t="s">
        <v>144</v>
      </c>
      <c r="AH177" s="323" t="str">
        <f>I178</f>
        <v>ЗИМА - ВЕСНА    2023 -  __  г.г.</v>
      </c>
      <c r="AI177" s="71"/>
    </row>
    <row r="178" spans="1:46" ht="15.75" thickBot="1">
      <c r="A178" s="2632" t="s">
        <v>236</v>
      </c>
      <c r="B178" s="2632"/>
      <c r="C178" s="2636"/>
      <c r="D178" s="100"/>
      <c r="E178" s="2637" t="s">
        <v>144</v>
      </c>
      <c r="F178" s="100"/>
      <c r="G178" s="100"/>
      <c r="H178" s="2638"/>
      <c r="I178" s="2639" t="s">
        <v>564</v>
      </c>
      <c r="J178" s="2640"/>
      <c r="K178" s="100"/>
      <c r="L178" s="100"/>
      <c r="M178" s="100"/>
      <c r="N178" t="s">
        <v>401</v>
      </c>
      <c r="AO178" s="11"/>
      <c r="AP178" s="11"/>
      <c r="AQ178" s="11"/>
      <c r="AS178" s="357"/>
      <c r="AT178" s="357"/>
    </row>
    <row r="179" spans="1:46" ht="12.75" customHeight="1" thickBot="1">
      <c r="A179" s="2632"/>
      <c r="B179" s="2628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8" t="str">
        <f>A182</f>
        <v>4- й   день</v>
      </c>
      <c r="O179" s="320" t="s">
        <v>448</v>
      </c>
      <c r="T179" s="143" t="s">
        <v>144</v>
      </c>
      <c r="V179" s="323" t="str">
        <f>I178</f>
        <v>ЗИМА - ВЕСНА    2023 -  __  г.г.</v>
      </c>
      <c r="W179" s="71"/>
      <c r="X179" s="1435"/>
      <c r="Z179" s="1222" t="s">
        <v>321</v>
      </c>
      <c r="AA179" s="1223" t="s">
        <v>402</v>
      </c>
      <c r="AB179" s="1224"/>
      <c r="AC179" s="1223" t="s">
        <v>403</v>
      </c>
      <c r="AD179" s="1224"/>
      <c r="AE179" s="1223" t="s">
        <v>404</v>
      </c>
      <c r="AF179" s="1224"/>
      <c r="AG179" s="1223" t="s">
        <v>408</v>
      </c>
      <c r="AH179" s="1224"/>
      <c r="AI179" s="1270" t="s">
        <v>409</v>
      </c>
      <c r="AJ179" s="1224"/>
      <c r="AL179" s="94" t="s">
        <v>410</v>
      </c>
      <c r="AM179" s="11"/>
      <c r="AN179" s="11"/>
      <c r="AO179" s="1222" t="s">
        <v>321</v>
      </c>
      <c r="AP179" s="1297" t="s">
        <v>411</v>
      </c>
      <c r="AQ179" s="1298"/>
      <c r="AS179" s="357"/>
      <c r="AT179" s="357"/>
    </row>
    <row r="180" spans="1:46" ht="15" customHeight="1" thickBot="1">
      <c r="A180" s="383" t="s">
        <v>2</v>
      </c>
      <c r="B180" s="384" t="s">
        <v>3</v>
      </c>
      <c r="C180" s="2557" t="s">
        <v>4</v>
      </c>
      <c r="D180" s="251" t="s">
        <v>61</v>
      </c>
      <c r="E180" s="121"/>
      <c r="F180" s="121"/>
      <c r="G180" s="121"/>
      <c r="H180" s="121"/>
      <c r="I180" s="121"/>
      <c r="J180" s="121"/>
      <c r="K180" s="121"/>
      <c r="L180" s="242"/>
      <c r="M180" s="100"/>
      <c r="Z180" s="1501" t="s">
        <v>435</v>
      </c>
      <c r="AA180" s="1225" t="s">
        <v>101</v>
      </c>
      <c r="AB180" s="1227" t="s">
        <v>102</v>
      </c>
      <c r="AC180" s="1271" t="s">
        <v>101</v>
      </c>
      <c r="AD180" s="1272" t="s">
        <v>102</v>
      </c>
      <c r="AE180" s="1271" t="s">
        <v>101</v>
      </c>
      <c r="AF180" s="1272" t="s">
        <v>102</v>
      </c>
      <c r="AG180" s="1225" t="s">
        <v>101</v>
      </c>
      <c r="AH180" s="1226" t="s">
        <v>102</v>
      </c>
      <c r="AI180" s="1273" t="s">
        <v>101</v>
      </c>
      <c r="AJ180" s="1226" t="s">
        <v>102</v>
      </c>
      <c r="AL180" s="64"/>
      <c r="AN180" s="38"/>
      <c r="AO180" s="64"/>
      <c r="AP180" s="1505" t="s">
        <v>101</v>
      </c>
      <c r="AQ180" s="1506" t="s">
        <v>102</v>
      </c>
      <c r="AS180" s="14"/>
      <c r="AT180" s="14"/>
    </row>
    <row r="181" spans="1:46" ht="15.75" customHeight="1" thickBot="1">
      <c r="A181" s="2711" t="s">
        <v>5</v>
      </c>
      <c r="B181" s="1780"/>
      <c r="C181" s="2712" t="s">
        <v>62</v>
      </c>
      <c r="D181" s="112"/>
      <c r="E181" s="115"/>
      <c r="F181" s="115"/>
      <c r="G181" s="115"/>
      <c r="H181" s="115"/>
      <c r="I181" s="115"/>
      <c r="J181" s="115"/>
      <c r="K181" s="115"/>
      <c r="L181" s="111"/>
      <c r="M181" s="100"/>
      <c r="N181" s="1520" t="s">
        <v>439</v>
      </c>
      <c r="O181" s="197"/>
      <c r="P181" s="197"/>
      <c r="Q181" s="197"/>
      <c r="R181" s="197"/>
      <c r="S181" s="197"/>
      <c r="T181" s="197"/>
      <c r="U181" s="197"/>
      <c r="V181" s="197"/>
      <c r="W181" s="197"/>
      <c r="X181" s="1220"/>
      <c r="Z181" s="1328" t="s">
        <v>69</v>
      </c>
      <c r="AA181" s="1370"/>
      <c r="AB181" s="1402"/>
      <c r="AC181" s="1370"/>
      <c r="AD181" s="1403"/>
      <c r="AE181" s="1370"/>
      <c r="AF181" s="1404"/>
      <c r="AG181" s="1266">
        <f t="shared" ref="AG181:AG190" si="165">AA181+AC181</f>
        <v>0</v>
      </c>
      <c r="AH181" s="1405">
        <f t="shared" ref="AH181:AH190" si="166">AB181+AD181</f>
        <v>0</v>
      </c>
      <c r="AI181" s="1266">
        <f t="shared" ref="AI181:AI190" si="167">AC181+AE181</f>
        <v>0</v>
      </c>
      <c r="AJ181" s="1406">
        <f t="shared" ref="AJ181:AJ190" si="168">AD181+AF181</f>
        <v>0</v>
      </c>
      <c r="AL181" s="1222" t="s">
        <v>321</v>
      </c>
      <c r="AM181" s="1275" t="s">
        <v>411</v>
      </c>
      <c r="AN181" s="1276"/>
      <c r="AO181" s="1328" t="s">
        <v>69</v>
      </c>
      <c r="AP181" s="1304">
        <f t="shared" ref="AP181:AP204" si="169">AA181+AC181+AE181</f>
        <v>0</v>
      </c>
      <c r="AQ181" s="1317">
        <f t="shared" ref="AQ181:AQ204" si="170">AB181+AD181+AF181</f>
        <v>0</v>
      </c>
      <c r="AS181" s="14"/>
      <c r="AT181" s="14"/>
    </row>
    <row r="182" spans="1:46" ht="15" customHeight="1" thickBot="1">
      <c r="A182" s="2713" t="s">
        <v>609</v>
      </c>
      <c r="B182" s="2782"/>
      <c r="C182" s="1656"/>
      <c r="D182" s="2561" t="s">
        <v>520</v>
      </c>
      <c r="E182" s="1657"/>
      <c r="F182" s="2783"/>
      <c r="G182" s="2358" t="s">
        <v>918</v>
      </c>
      <c r="H182" s="2784"/>
      <c r="I182" s="2785"/>
      <c r="J182" s="2786" t="s">
        <v>532</v>
      </c>
      <c r="K182" s="1651"/>
      <c r="L182" s="1650"/>
      <c r="M182" s="100"/>
      <c r="N182" s="882"/>
      <c r="O182" s="17" t="s">
        <v>440</v>
      </c>
      <c r="P182" s="17"/>
      <c r="Q182" s="17"/>
      <c r="R182" s="17"/>
      <c r="S182" s="17"/>
      <c r="T182" s="17"/>
      <c r="U182" s="17"/>
      <c r="V182" s="17"/>
      <c r="W182" s="17"/>
      <c r="X182" s="1221"/>
      <c r="Z182" s="1328" t="s">
        <v>71</v>
      </c>
      <c r="AA182" s="1348"/>
      <c r="AB182" s="1407"/>
      <c r="AC182" s="1348"/>
      <c r="AD182" s="1408"/>
      <c r="AE182" s="1348"/>
      <c r="AF182" s="1409"/>
      <c r="AG182" s="1267">
        <f t="shared" si="165"/>
        <v>0</v>
      </c>
      <c r="AH182" s="1410">
        <f t="shared" si="166"/>
        <v>0</v>
      </c>
      <c r="AI182" s="1267">
        <f t="shared" si="167"/>
        <v>0</v>
      </c>
      <c r="AJ182" s="1339">
        <f t="shared" si="168"/>
        <v>0</v>
      </c>
      <c r="AL182" s="900"/>
      <c r="AM182" s="1277" t="s">
        <v>101</v>
      </c>
      <c r="AN182" s="1278" t="s">
        <v>102</v>
      </c>
      <c r="AO182" s="1328" t="s">
        <v>71</v>
      </c>
      <c r="AP182" s="1283">
        <f t="shared" si="169"/>
        <v>0</v>
      </c>
      <c r="AQ182" s="1308">
        <f t="shared" si="170"/>
        <v>0</v>
      </c>
      <c r="AS182" s="11"/>
      <c r="AT182" s="11"/>
    </row>
    <row r="183" spans="1:46" ht="15.75" customHeight="1" thickBot="1">
      <c r="A183" s="2644"/>
      <c r="B183" s="2787" t="s">
        <v>158</v>
      </c>
      <c r="C183" s="2645"/>
      <c r="D183" s="1651" t="s">
        <v>100</v>
      </c>
      <c r="E183" s="872" t="s">
        <v>101</v>
      </c>
      <c r="F183" s="873" t="s">
        <v>102</v>
      </c>
      <c r="G183" s="877" t="s">
        <v>919</v>
      </c>
      <c r="H183" s="2601"/>
      <c r="I183" s="2602"/>
      <c r="J183" s="2646" t="s">
        <v>534</v>
      </c>
      <c r="K183" s="1652"/>
      <c r="L183" s="1653"/>
      <c r="M183" s="100"/>
      <c r="Z183" s="1328" t="s">
        <v>72</v>
      </c>
      <c r="AA183" s="1411"/>
      <c r="AB183" s="1467"/>
      <c r="AC183" s="1411"/>
      <c r="AD183" s="1413"/>
      <c r="AE183" s="1411"/>
      <c r="AF183" s="1414"/>
      <c r="AG183" s="1267">
        <f t="shared" si="165"/>
        <v>0</v>
      </c>
      <c r="AH183" s="1410">
        <f t="shared" si="166"/>
        <v>0</v>
      </c>
      <c r="AI183" s="1267">
        <f t="shared" si="167"/>
        <v>0</v>
      </c>
      <c r="AJ183" s="1339">
        <f t="shared" si="168"/>
        <v>0</v>
      </c>
      <c r="AL183" s="1279" t="s">
        <v>134</v>
      </c>
      <c r="AM183" s="1280">
        <f t="shared" ref="AM183:AM188" si="171">O187+Q187+S187</f>
        <v>70</v>
      </c>
      <c r="AN183" s="1281">
        <f t="shared" ref="AN183:AN188" si="172">P187+R187+T187</f>
        <v>70</v>
      </c>
      <c r="AO183" s="1328" t="s">
        <v>72</v>
      </c>
      <c r="AP183" s="1283">
        <f t="shared" si="169"/>
        <v>0</v>
      </c>
      <c r="AQ183" s="1308">
        <f t="shared" si="170"/>
        <v>0</v>
      </c>
      <c r="AS183" s="11"/>
      <c r="AT183" s="11"/>
    </row>
    <row r="184" spans="1:46" ht="15.75" thickBot="1">
      <c r="A184" s="176" t="s">
        <v>920</v>
      </c>
      <c r="B184" s="284" t="s">
        <v>918</v>
      </c>
      <c r="C184" s="874">
        <v>60</v>
      </c>
      <c r="D184" s="2788" t="s">
        <v>85</v>
      </c>
      <c r="E184" s="2789">
        <v>82.8</v>
      </c>
      <c r="F184" s="2790">
        <v>71.58</v>
      </c>
      <c r="G184" s="1795" t="s">
        <v>100</v>
      </c>
      <c r="H184" s="872" t="s">
        <v>101</v>
      </c>
      <c r="I184" s="1792" t="s">
        <v>102</v>
      </c>
      <c r="J184" s="226" t="s">
        <v>100</v>
      </c>
      <c r="K184" s="174" t="s">
        <v>101</v>
      </c>
      <c r="L184" s="1794" t="s">
        <v>102</v>
      </c>
      <c r="M184" s="100"/>
      <c r="Z184" s="1328" t="s">
        <v>73</v>
      </c>
      <c r="AA184" s="1348"/>
      <c r="AB184" s="1412"/>
      <c r="AC184" s="1348"/>
      <c r="AD184" s="1413"/>
      <c r="AE184" s="1348"/>
      <c r="AF184" s="1414"/>
      <c r="AG184" s="1267">
        <f t="shared" si="165"/>
        <v>0</v>
      </c>
      <c r="AH184" s="1410">
        <f t="shared" si="166"/>
        <v>0</v>
      </c>
      <c r="AI184" s="1267">
        <f t="shared" si="167"/>
        <v>0</v>
      </c>
      <c r="AJ184" s="1339">
        <f t="shared" si="168"/>
        <v>0</v>
      </c>
      <c r="AL184" s="1282" t="s">
        <v>133</v>
      </c>
      <c r="AM184" s="1283">
        <f t="shared" si="171"/>
        <v>100.8</v>
      </c>
      <c r="AN184" s="1284">
        <f t="shared" si="172"/>
        <v>100.8</v>
      </c>
      <c r="AO184" s="1328" t="s">
        <v>73</v>
      </c>
      <c r="AP184" s="1283">
        <f t="shared" si="169"/>
        <v>0</v>
      </c>
      <c r="AQ184" s="1308">
        <f t="shared" si="170"/>
        <v>0</v>
      </c>
      <c r="AS184" s="11"/>
      <c r="AT184" s="11"/>
    </row>
    <row r="185" spans="1:46" ht="12.75" customHeight="1">
      <c r="A185" s="112"/>
      <c r="B185" s="2512" t="s">
        <v>919</v>
      </c>
      <c r="C185" s="111"/>
      <c r="D185" s="2758" t="s">
        <v>97</v>
      </c>
      <c r="E185" s="2791">
        <v>50.9</v>
      </c>
      <c r="F185" s="2792">
        <v>50.9</v>
      </c>
      <c r="G185" s="140" t="s">
        <v>128</v>
      </c>
      <c r="H185" s="2793">
        <v>69.42</v>
      </c>
      <c r="I185" s="2651">
        <v>48.6</v>
      </c>
      <c r="J185" s="1850" t="s">
        <v>535</v>
      </c>
      <c r="K185" s="139">
        <v>15</v>
      </c>
      <c r="L185" s="1771">
        <v>15</v>
      </c>
      <c r="M185" s="100"/>
      <c r="N185" s="1222" t="s">
        <v>321</v>
      </c>
      <c r="O185" s="1223" t="s">
        <v>402</v>
      </c>
      <c r="P185" s="1224"/>
      <c r="Q185" s="1223" t="s">
        <v>403</v>
      </c>
      <c r="R185" s="1224"/>
      <c r="S185" s="1223" t="s">
        <v>404</v>
      </c>
      <c r="T185" s="1224"/>
      <c r="U185" s="1223" t="s">
        <v>405</v>
      </c>
      <c r="V185" s="1224"/>
      <c r="W185" s="1223" t="s">
        <v>406</v>
      </c>
      <c r="X185" s="1224"/>
      <c r="Z185" s="1328" t="s">
        <v>75</v>
      </c>
      <c r="AA185" s="1348"/>
      <c r="AB185" s="1407"/>
      <c r="AC185" s="1348"/>
      <c r="AD185" s="1408"/>
      <c r="AE185" s="1348"/>
      <c r="AF185" s="1409"/>
      <c r="AG185" s="1267">
        <f t="shared" si="165"/>
        <v>0</v>
      </c>
      <c r="AH185" s="1410">
        <f t="shared" si="166"/>
        <v>0</v>
      </c>
      <c r="AI185" s="1267">
        <f t="shared" si="167"/>
        <v>0</v>
      </c>
      <c r="AJ185" s="1339">
        <f t="shared" si="168"/>
        <v>0</v>
      </c>
      <c r="AL185" s="1282" t="s">
        <v>79</v>
      </c>
      <c r="AM185" s="1283">
        <f t="shared" si="171"/>
        <v>21.2</v>
      </c>
      <c r="AN185" s="1284">
        <f t="shared" si="172"/>
        <v>21.2</v>
      </c>
      <c r="AO185" s="1328" t="s">
        <v>75</v>
      </c>
      <c r="AP185" s="1283">
        <f t="shared" si="169"/>
        <v>0</v>
      </c>
      <c r="AQ185" s="1308">
        <f t="shared" si="170"/>
        <v>0</v>
      </c>
      <c r="AS185" s="11"/>
      <c r="AT185" s="11"/>
    </row>
    <row r="186" spans="1:46" ht="15.75" customHeight="1" thickBot="1">
      <c r="A186" s="2522" t="s">
        <v>521</v>
      </c>
      <c r="B186" s="261" t="s">
        <v>520</v>
      </c>
      <c r="C186" s="358" t="s">
        <v>622</v>
      </c>
      <c r="D186" s="2758" t="s">
        <v>89</v>
      </c>
      <c r="E186" s="1805">
        <v>8</v>
      </c>
      <c r="F186" s="1806">
        <v>8</v>
      </c>
      <c r="G186" s="198" t="s">
        <v>162</v>
      </c>
      <c r="H186" s="244">
        <v>7.14</v>
      </c>
      <c r="I186" s="2694">
        <v>6</v>
      </c>
      <c r="J186" s="1868" t="s">
        <v>50</v>
      </c>
      <c r="K186" s="243">
        <v>10</v>
      </c>
      <c r="L186" s="1774">
        <v>10</v>
      </c>
      <c r="M186" s="100"/>
      <c r="N186" s="900"/>
      <c r="O186" s="1225" t="s">
        <v>101</v>
      </c>
      <c r="P186" s="1226" t="s">
        <v>102</v>
      </c>
      <c r="Q186" s="1225" t="s">
        <v>101</v>
      </c>
      <c r="R186" s="1226" t="s">
        <v>102</v>
      </c>
      <c r="S186" s="1225" t="s">
        <v>101</v>
      </c>
      <c r="T186" s="1226" t="s">
        <v>102</v>
      </c>
      <c r="U186" s="1225" t="s">
        <v>101</v>
      </c>
      <c r="V186" s="1226" t="s">
        <v>102</v>
      </c>
      <c r="W186" s="1225" t="s">
        <v>101</v>
      </c>
      <c r="X186" s="1227" t="s">
        <v>102</v>
      </c>
      <c r="Z186" s="1328" t="s">
        <v>76</v>
      </c>
      <c r="AA186" s="1348"/>
      <c r="AB186" s="1415"/>
      <c r="AC186" s="1348"/>
      <c r="AD186" s="1408"/>
      <c r="AE186" s="1348"/>
      <c r="AF186" s="1409"/>
      <c r="AG186" s="1267">
        <f t="shared" si="165"/>
        <v>0</v>
      </c>
      <c r="AH186" s="1410">
        <f t="shared" si="166"/>
        <v>0</v>
      </c>
      <c r="AI186" s="1267">
        <f t="shared" si="167"/>
        <v>0</v>
      </c>
      <c r="AJ186" s="1339">
        <f t="shared" si="168"/>
        <v>0</v>
      </c>
      <c r="AL186" s="1285" t="s">
        <v>412</v>
      </c>
      <c r="AM186" s="1286">
        <f t="shared" si="171"/>
        <v>50.9</v>
      </c>
      <c r="AN186" s="1287">
        <f t="shared" si="172"/>
        <v>50.9</v>
      </c>
      <c r="AO186" s="1328" t="s">
        <v>76</v>
      </c>
      <c r="AP186" s="1283">
        <f t="shared" si="169"/>
        <v>0</v>
      </c>
      <c r="AQ186" s="1308">
        <f t="shared" si="170"/>
        <v>0</v>
      </c>
    </row>
    <row r="187" spans="1:46" ht="13.5" customHeight="1">
      <c r="A187" s="176" t="s">
        <v>531</v>
      </c>
      <c r="B187" s="284" t="s">
        <v>532</v>
      </c>
      <c r="C187" s="874">
        <v>200</v>
      </c>
      <c r="D187" s="1868" t="s">
        <v>162</v>
      </c>
      <c r="E187" s="1805">
        <v>10</v>
      </c>
      <c r="F187" s="1806">
        <v>8</v>
      </c>
      <c r="G187" s="257" t="s">
        <v>593</v>
      </c>
      <c r="H187" s="244">
        <v>3</v>
      </c>
      <c r="I187" s="2694">
        <v>3</v>
      </c>
      <c r="J187" s="2328" t="s">
        <v>286</v>
      </c>
      <c r="K187" s="2567">
        <v>0.2</v>
      </c>
      <c r="L187" s="2794">
        <v>0.2</v>
      </c>
      <c r="M187" s="1472"/>
      <c r="N187" s="1521" t="s">
        <v>134</v>
      </c>
      <c r="O187" s="1242">
        <f>C190</f>
        <v>20</v>
      </c>
      <c r="P187" s="1436">
        <f>C190</f>
        <v>20</v>
      </c>
      <c r="Q187" s="1256">
        <f>C200</f>
        <v>30</v>
      </c>
      <c r="R187" s="1428">
        <f>C200</f>
        <v>30</v>
      </c>
      <c r="S187" s="1256">
        <f>C215</f>
        <v>20</v>
      </c>
      <c r="T187" s="1437">
        <f>C215</f>
        <v>20</v>
      </c>
      <c r="U187" s="1256">
        <f>O187+Q187</f>
        <v>50</v>
      </c>
      <c r="V187" s="1427">
        <f>P187+R187</f>
        <v>50</v>
      </c>
      <c r="W187" s="1256">
        <f>Q187+S187</f>
        <v>50</v>
      </c>
      <c r="X187" s="1428">
        <f>R187+T187</f>
        <v>50</v>
      </c>
      <c r="Z187" s="1329" t="s">
        <v>437</v>
      </c>
      <c r="AA187" s="1543">
        <f>E185</f>
        <v>50.9</v>
      </c>
      <c r="AB187" s="1467">
        <f>F185</f>
        <v>50.9</v>
      </c>
      <c r="AC187" s="1348"/>
      <c r="AD187" s="1408"/>
      <c r="AE187" s="1348"/>
      <c r="AF187" s="1409"/>
      <c r="AG187" s="1267">
        <f t="shared" si="165"/>
        <v>50.9</v>
      </c>
      <c r="AH187" s="1410">
        <f t="shared" si="166"/>
        <v>50.9</v>
      </c>
      <c r="AI187" s="1267">
        <f t="shared" si="167"/>
        <v>0</v>
      </c>
      <c r="AJ187" s="1339">
        <f t="shared" si="168"/>
        <v>0</v>
      </c>
      <c r="AL187" s="1282" t="s">
        <v>105</v>
      </c>
      <c r="AM187" s="1283">
        <f t="shared" si="171"/>
        <v>0</v>
      </c>
      <c r="AN187" s="1284">
        <f t="shared" si="172"/>
        <v>0</v>
      </c>
      <c r="AO187" s="1329" t="s">
        <v>437</v>
      </c>
      <c r="AP187" s="1283">
        <f t="shared" si="169"/>
        <v>50.9</v>
      </c>
      <c r="AQ187" s="1308">
        <f t="shared" si="170"/>
        <v>50.9</v>
      </c>
    </row>
    <row r="188" spans="1:46" ht="13.5" customHeight="1" thickBot="1">
      <c r="A188" s="1823"/>
      <c r="B188" s="181" t="s">
        <v>533</v>
      </c>
      <c r="C188" s="2652"/>
      <c r="D188" s="2779" t="s">
        <v>68</v>
      </c>
      <c r="E188" s="2705">
        <v>40</v>
      </c>
      <c r="F188" s="2795">
        <v>32</v>
      </c>
      <c r="G188" s="257" t="s">
        <v>89</v>
      </c>
      <c r="H188" s="258">
        <v>3</v>
      </c>
      <c r="I188" s="2796">
        <v>3</v>
      </c>
      <c r="J188" s="1867" t="s">
        <v>81</v>
      </c>
      <c r="K188" s="258">
        <v>203</v>
      </c>
      <c r="L188" s="1661">
        <v>203</v>
      </c>
      <c r="M188" s="100"/>
      <c r="N188" s="1282" t="s">
        <v>133</v>
      </c>
      <c r="O188" s="1243">
        <f>C189</f>
        <v>40</v>
      </c>
      <c r="P188" s="1438">
        <f>C189</f>
        <v>40</v>
      </c>
      <c r="Q188" s="1243">
        <f>H196+C199</f>
        <v>60.8</v>
      </c>
      <c r="R188" s="1439">
        <f>I196+C199</f>
        <v>60.8</v>
      </c>
      <c r="S188" s="1243"/>
      <c r="T188" s="1438"/>
      <c r="U188" s="1243">
        <f t="shared" ref="U188:U192" si="173">O188+Q188</f>
        <v>100.8</v>
      </c>
      <c r="V188" s="1430">
        <f t="shared" ref="V188:V192" si="174">P188+R188</f>
        <v>100.8</v>
      </c>
      <c r="W188" s="1243">
        <f t="shared" ref="W188:W192" si="175">Q188+S188</f>
        <v>60.8</v>
      </c>
      <c r="X188" s="1339">
        <f t="shared" ref="X188:X192" si="176">R188+T188</f>
        <v>60.8</v>
      </c>
      <c r="Z188" s="1502" t="s">
        <v>436</v>
      </c>
      <c r="AA188" s="1355"/>
      <c r="AB188" s="1416"/>
      <c r="AC188" s="1355"/>
      <c r="AD188" s="1417"/>
      <c r="AE188" s="1355"/>
      <c r="AF188" s="1418"/>
      <c r="AG188" s="1268">
        <f t="shared" si="165"/>
        <v>0</v>
      </c>
      <c r="AH188" s="1419">
        <f t="shared" si="166"/>
        <v>0</v>
      </c>
      <c r="AI188" s="1268">
        <f t="shared" si="167"/>
        <v>0</v>
      </c>
      <c r="AJ188" s="1232">
        <f t="shared" si="168"/>
        <v>0</v>
      </c>
      <c r="AL188" s="476" t="s">
        <v>45</v>
      </c>
      <c r="AM188" s="1283">
        <f t="shared" si="171"/>
        <v>194.8</v>
      </c>
      <c r="AN188" s="1284">
        <f t="shared" si="172"/>
        <v>145.30000000000001</v>
      </c>
      <c r="AO188" s="1502" t="s">
        <v>436</v>
      </c>
      <c r="AP188" s="1292">
        <f t="shared" si="169"/>
        <v>0</v>
      </c>
      <c r="AQ188" s="1312">
        <f t="shared" si="170"/>
        <v>0</v>
      </c>
    </row>
    <row r="189" spans="1:46" ht="13.5" customHeight="1" thickBot="1">
      <c r="A189" s="2797" t="s">
        <v>9</v>
      </c>
      <c r="B189" s="261" t="s">
        <v>10</v>
      </c>
      <c r="C189" s="248">
        <v>40</v>
      </c>
      <c r="D189" s="1868" t="s">
        <v>580</v>
      </c>
      <c r="E189" s="1805">
        <v>0.6</v>
      </c>
      <c r="F189" s="1806">
        <v>0.6</v>
      </c>
      <c r="G189" s="1799"/>
      <c r="H189" s="2798"/>
      <c r="I189" s="1800"/>
      <c r="J189" s="2620"/>
      <c r="K189" s="2620"/>
      <c r="L189" s="2621"/>
      <c r="M189" s="1473"/>
      <c r="N189" s="1282" t="s">
        <v>79</v>
      </c>
      <c r="O189" s="1243"/>
      <c r="P189" s="1440"/>
      <c r="Q189" s="1243">
        <f>E205</f>
        <v>14</v>
      </c>
      <c r="R189" s="1430">
        <f>F205</f>
        <v>14</v>
      </c>
      <c r="S189" s="1243">
        <f>E216</f>
        <v>7.2</v>
      </c>
      <c r="T189" s="1441">
        <f>F216</f>
        <v>7.2</v>
      </c>
      <c r="U189" s="1243">
        <f t="shared" si="173"/>
        <v>14</v>
      </c>
      <c r="V189" s="1430">
        <f t="shared" si="174"/>
        <v>14</v>
      </c>
      <c r="W189" s="1243">
        <f t="shared" si="175"/>
        <v>21.2</v>
      </c>
      <c r="X189" s="1339">
        <f t="shared" si="176"/>
        <v>21.2</v>
      </c>
      <c r="Z189" s="1330" t="s">
        <v>421</v>
      </c>
      <c r="AA189" s="1420">
        <f t="shared" ref="AA189:AF189" si="177">SUM(AA181:AA188)</f>
        <v>50.9</v>
      </c>
      <c r="AB189" s="1421">
        <f t="shared" si="177"/>
        <v>50.9</v>
      </c>
      <c r="AC189" s="1422">
        <f t="shared" si="177"/>
        <v>0</v>
      </c>
      <c r="AD189" s="1332">
        <f t="shared" si="177"/>
        <v>0</v>
      </c>
      <c r="AE189" s="1420">
        <f t="shared" si="177"/>
        <v>0</v>
      </c>
      <c r="AF189" s="1423">
        <f t="shared" si="177"/>
        <v>0</v>
      </c>
      <c r="AG189" s="1331">
        <f t="shared" si="165"/>
        <v>50.9</v>
      </c>
      <c r="AH189" s="1424">
        <f t="shared" si="166"/>
        <v>50.9</v>
      </c>
      <c r="AI189" s="1331">
        <f t="shared" si="167"/>
        <v>0</v>
      </c>
      <c r="AJ189" s="1425">
        <f t="shared" si="168"/>
        <v>0</v>
      </c>
      <c r="AL189" s="2222" t="s">
        <v>873</v>
      </c>
      <c r="AM189" s="2226">
        <f t="shared" ref="AM189:AM217" si="178">O193+Q193+S193</f>
        <v>202.011</v>
      </c>
      <c r="AN189" s="1289">
        <f t="shared" ref="AN189:AN217" si="179">P193+R193+T193</f>
        <v>166.27</v>
      </c>
      <c r="AO189" s="1330" t="s">
        <v>421</v>
      </c>
      <c r="AP189" s="1331">
        <f t="shared" si="169"/>
        <v>50.9</v>
      </c>
      <c r="AQ189" s="1332">
        <f t="shared" si="170"/>
        <v>50.9</v>
      </c>
    </row>
    <row r="190" spans="1:46" ht="13.5" customHeight="1">
      <c r="A190" s="2797" t="s">
        <v>9</v>
      </c>
      <c r="B190" s="261" t="s">
        <v>426</v>
      </c>
      <c r="C190" s="248">
        <v>20</v>
      </c>
      <c r="D190" s="1867" t="s">
        <v>569</v>
      </c>
      <c r="E190" s="243">
        <v>220</v>
      </c>
      <c r="F190" s="1769">
        <v>220</v>
      </c>
      <c r="G190" s="2799"/>
      <c r="H190" s="109"/>
      <c r="I190" s="2761"/>
      <c r="J190" s="115"/>
      <c r="K190" s="115"/>
      <c r="L190" s="111"/>
      <c r="M190" s="100"/>
      <c r="N190" s="1285" t="s">
        <v>412</v>
      </c>
      <c r="O190" s="1244">
        <f t="shared" ref="O190:T190" si="180">AA189</f>
        <v>50.9</v>
      </c>
      <c r="P190" s="1468">
        <f t="shared" si="180"/>
        <v>50.9</v>
      </c>
      <c r="Q190" s="1244">
        <f t="shared" si="180"/>
        <v>0</v>
      </c>
      <c r="R190" s="1442">
        <f t="shared" si="180"/>
        <v>0</v>
      </c>
      <c r="S190" s="1244">
        <f t="shared" si="180"/>
        <v>0</v>
      </c>
      <c r="T190" s="1443">
        <f t="shared" si="180"/>
        <v>0</v>
      </c>
      <c r="U190" s="1244">
        <f t="shared" si="173"/>
        <v>50.9</v>
      </c>
      <c r="V190" s="1287">
        <f t="shared" si="174"/>
        <v>50.9</v>
      </c>
      <c r="W190" s="1244">
        <f t="shared" si="175"/>
        <v>0</v>
      </c>
      <c r="X190" s="1442">
        <f t="shared" si="176"/>
        <v>0</v>
      </c>
      <c r="Z190" s="2104" t="s">
        <v>857</v>
      </c>
      <c r="AA190" s="1264"/>
      <c r="AB190" s="1510"/>
      <c r="AC190" s="1266"/>
      <c r="AD190" s="1426"/>
      <c r="AE190" s="1269"/>
      <c r="AF190" s="1507"/>
      <c r="AG190" s="1269">
        <f t="shared" si="165"/>
        <v>0</v>
      </c>
      <c r="AH190" s="1427">
        <f t="shared" si="166"/>
        <v>0</v>
      </c>
      <c r="AI190" s="1269">
        <f t="shared" si="167"/>
        <v>0</v>
      </c>
      <c r="AJ190" s="1428">
        <f t="shared" si="168"/>
        <v>0</v>
      </c>
      <c r="AL190" s="2223" t="s">
        <v>874</v>
      </c>
      <c r="AM190" s="1288">
        <f t="shared" si="178"/>
        <v>69.42</v>
      </c>
      <c r="AN190" s="1289">
        <f t="shared" si="179"/>
        <v>48.6</v>
      </c>
      <c r="AO190" s="2104" t="s">
        <v>857</v>
      </c>
      <c r="AP190" s="1503">
        <f t="shared" si="169"/>
        <v>0</v>
      </c>
      <c r="AQ190" s="1518">
        <f t="shared" si="170"/>
        <v>0</v>
      </c>
    </row>
    <row r="191" spans="1:46" ht="13.5" customHeight="1" thickBot="1">
      <c r="A191" s="1812" t="s">
        <v>398</v>
      </c>
      <c r="B191" s="1813"/>
      <c r="C191" s="1814">
        <f>C184+C187+C189+45+155+C190</f>
        <v>520</v>
      </c>
      <c r="D191" s="2800" t="s">
        <v>446</v>
      </c>
      <c r="E191" s="258"/>
      <c r="F191" s="2801">
        <v>1.17</v>
      </c>
      <c r="G191" s="2802"/>
      <c r="H191" s="2682"/>
      <c r="I191" s="2683"/>
      <c r="J191" s="1780"/>
      <c r="K191" s="1780"/>
      <c r="L191" s="1779"/>
      <c r="M191" s="100"/>
      <c r="N191" s="1282" t="s">
        <v>105</v>
      </c>
      <c r="O191" s="1243"/>
      <c r="P191" s="1236"/>
      <c r="Q191" s="1243"/>
      <c r="R191" s="1339"/>
      <c r="S191" s="1243"/>
      <c r="T191" s="1444"/>
      <c r="U191" s="1243">
        <f t="shared" si="173"/>
        <v>0</v>
      </c>
      <c r="V191" s="1430">
        <f t="shared" si="174"/>
        <v>0</v>
      </c>
      <c r="W191" s="1243">
        <f t="shared" si="175"/>
        <v>0</v>
      </c>
      <c r="X191" s="1339">
        <f t="shared" si="176"/>
        <v>0</v>
      </c>
      <c r="Z191" s="1300" t="s">
        <v>434</v>
      </c>
      <c r="AA191" s="1043"/>
      <c r="AB191" s="2083"/>
      <c r="AC191" s="1267"/>
      <c r="AD191" s="1429"/>
      <c r="AE191" s="1267"/>
      <c r="AF191" s="1508"/>
      <c r="AG191" s="1267">
        <f t="shared" ref="AG191:AJ194" si="181">AA191+AC191</f>
        <v>0</v>
      </c>
      <c r="AH191" s="1430">
        <f t="shared" si="181"/>
        <v>0</v>
      </c>
      <c r="AI191" s="1267">
        <f t="shared" si="181"/>
        <v>0</v>
      </c>
      <c r="AJ191" s="1339">
        <f t="shared" si="181"/>
        <v>0</v>
      </c>
      <c r="AL191" s="1282" t="s">
        <v>70</v>
      </c>
      <c r="AM191" s="1283">
        <f t="shared" si="178"/>
        <v>127.5</v>
      </c>
      <c r="AN191" s="1284">
        <f t="shared" si="179"/>
        <v>127</v>
      </c>
      <c r="AO191" s="1300" t="s">
        <v>434</v>
      </c>
      <c r="AP191" s="1503">
        <f t="shared" si="169"/>
        <v>0</v>
      </c>
      <c r="AQ191" s="1518">
        <f t="shared" si="170"/>
        <v>0</v>
      </c>
    </row>
    <row r="192" spans="1:46" ht="12.75" customHeight="1" thickBot="1">
      <c r="A192" s="765"/>
      <c r="B192" s="376" t="s">
        <v>123</v>
      </c>
      <c r="C192" s="121"/>
      <c r="D192" s="2358" t="s">
        <v>645</v>
      </c>
      <c r="E192" s="1651"/>
      <c r="F192" s="1650"/>
      <c r="G192" s="2803" t="s">
        <v>612</v>
      </c>
      <c r="H192" s="1735"/>
      <c r="I192" s="1736"/>
      <c r="J192" s="2804" t="s">
        <v>370</v>
      </c>
      <c r="K192" s="1780"/>
      <c r="L192" s="1779"/>
      <c r="M192" s="100"/>
      <c r="N192" s="476" t="s">
        <v>45</v>
      </c>
      <c r="O192" s="1243"/>
      <c r="P192" s="1236"/>
      <c r="Q192" s="1243">
        <f>E195+H206</f>
        <v>194.8</v>
      </c>
      <c r="R192" s="1339">
        <f>F195+I206</f>
        <v>145.30000000000001</v>
      </c>
      <c r="S192" s="1243"/>
      <c r="T192" s="1444"/>
      <c r="U192" s="1243">
        <f t="shared" si="173"/>
        <v>194.8</v>
      </c>
      <c r="V192" s="1430">
        <f t="shared" si="174"/>
        <v>145.30000000000001</v>
      </c>
      <c r="W192" s="1243">
        <f t="shared" si="175"/>
        <v>194.8</v>
      </c>
      <c r="X192" s="1339">
        <f t="shared" si="176"/>
        <v>145.30000000000001</v>
      </c>
      <c r="Z192" s="1299" t="s">
        <v>298</v>
      </c>
      <c r="AA192" s="1043"/>
      <c r="AB192" s="1546"/>
      <c r="AC192" s="1267"/>
      <c r="AD192" s="1429"/>
      <c r="AE192" s="1267"/>
      <c r="AF192" s="1508"/>
      <c r="AG192" s="1267">
        <f t="shared" si="181"/>
        <v>0</v>
      </c>
      <c r="AH192" s="1430">
        <f t="shared" si="181"/>
        <v>0</v>
      </c>
      <c r="AI192" s="1267">
        <f t="shared" si="181"/>
        <v>0</v>
      </c>
      <c r="AJ192" s="1339">
        <f t="shared" si="181"/>
        <v>0</v>
      </c>
      <c r="AL192" s="1290" t="s">
        <v>104</v>
      </c>
      <c r="AM192" s="1283">
        <f t="shared" si="178"/>
        <v>15</v>
      </c>
      <c r="AN192" s="1284">
        <f t="shared" si="179"/>
        <v>15</v>
      </c>
      <c r="AO192" s="1299" t="s">
        <v>298</v>
      </c>
      <c r="AP192" s="1503">
        <f t="shared" si="169"/>
        <v>0</v>
      </c>
      <c r="AQ192" s="1518">
        <f t="shared" si="170"/>
        <v>0</v>
      </c>
    </row>
    <row r="193" spans="1:43" ht="15" customHeight="1" thickBot="1">
      <c r="A193" s="2805" t="s">
        <v>686</v>
      </c>
      <c r="B193" s="261" t="s">
        <v>370</v>
      </c>
      <c r="C193" s="2806">
        <v>60</v>
      </c>
      <c r="D193" s="2361" t="s">
        <v>644</v>
      </c>
      <c r="E193" s="2601"/>
      <c r="F193" s="2602"/>
      <c r="G193" s="1712" t="s">
        <v>100</v>
      </c>
      <c r="H193" s="172" t="s">
        <v>101</v>
      </c>
      <c r="I193" s="173" t="s">
        <v>102</v>
      </c>
      <c r="J193" s="1791" t="s">
        <v>100</v>
      </c>
      <c r="K193" s="872" t="s">
        <v>101</v>
      </c>
      <c r="L193" s="1792" t="s">
        <v>102</v>
      </c>
      <c r="M193" s="100"/>
      <c r="N193" s="2222" t="s">
        <v>873</v>
      </c>
      <c r="O193" s="1245">
        <f t="shared" ref="O193:T193" si="182">AA204</f>
        <v>57.14</v>
      </c>
      <c r="P193" s="1445">
        <f t="shared" si="182"/>
        <v>46</v>
      </c>
      <c r="Q193" s="2224">
        <f t="shared" si="182"/>
        <v>103.17999999999999</v>
      </c>
      <c r="R193" s="2225">
        <f t="shared" si="182"/>
        <v>85.25</v>
      </c>
      <c r="S193" s="1245">
        <f t="shared" si="182"/>
        <v>41.691000000000003</v>
      </c>
      <c r="T193" s="1447">
        <f t="shared" si="182"/>
        <v>35.020000000000003</v>
      </c>
      <c r="U193" s="2224">
        <f t="shared" ref="U193:X195" si="183">O193+Q193</f>
        <v>160.32</v>
      </c>
      <c r="V193" s="1289">
        <f t="shared" si="183"/>
        <v>131.25</v>
      </c>
      <c r="W193" s="2224">
        <f t="shared" si="183"/>
        <v>144.87099999999998</v>
      </c>
      <c r="X193" s="2225">
        <f t="shared" si="183"/>
        <v>120.27000000000001</v>
      </c>
      <c r="Z193" s="1301" t="s">
        <v>494</v>
      </c>
      <c r="AA193" s="1043"/>
      <c r="AB193" s="1547"/>
      <c r="AC193" s="1267"/>
      <c r="AD193" s="1429"/>
      <c r="AE193" s="1268"/>
      <c r="AF193" s="1509"/>
      <c r="AG193" s="1268">
        <f t="shared" si="181"/>
        <v>0</v>
      </c>
      <c r="AH193" s="1432">
        <f t="shared" si="181"/>
        <v>0</v>
      </c>
      <c r="AI193" s="1268">
        <f t="shared" si="181"/>
        <v>0</v>
      </c>
      <c r="AJ193" s="1232">
        <f t="shared" si="181"/>
        <v>0</v>
      </c>
      <c r="AL193" s="1282" t="s">
        <v>132</v>
      </c>
      <c r="AM193" s="1283">
        <f t="shared" si="178"/>
        <v>200</v>
      </c>
      <c r="AN193" s="1284">
        <f t="shared" si="179"/>
        <v>200</v>
      </c>
      <c r="AO193" s="1301" t="s">
        <v>494</v>
      </c>
      <c r="AP193" s="1503">
        <f t="shared" si="169"/>
        <v>0</v>
      </c>
      <c r="AQ193" s="1518">
        <f t="shared" si="170"/>
        <v>0</v>
      </c>
    </row>
    <row r="194" spans="1:43" ht="15.75" customHeight="1" thickBot="1">
      <c r="A194" s="2807" t="s">
        <v>890</v>
      </c>
      <c r="B194" s="284" t="s">
        <v>645</v>
      </c>
      <c r="C194" s="2808">
        <v>200</v>
      </c>
      <c r="D194" s="2647" t="s">
        <v>100</v>
      </c>
      <c r="E194" s="1763" t="s">
        <v>101</v>
      </c>
      <c r="F194" s="1764" t="s">
        <v>102</v>
      </c>
      <c r="G194" s="140" t="s">
        <v>85</v>
      </c>
      <c r="H194" s="139">
        <v>78.36</v>
      </c>
      <c r="I194" s="1771">
        <v>66.599999999999994</v>
      </c>
      <c r="J194" s="2751" t="s">
        <v>68</v>
      </c>
      <c r="K194" s="2583">
        <v>48</v>
      </c>
      <c r="L194" s="1798">
        <v>37.200000000000003</v>
      </c>
      <c r="M194" s="100"/>
      <c r="N194" s="2223" t="s">
        <v>874</v>
      </c>
      <c r="O194" s="1245">
        <f t="shared" ref="O194:T194" si="184">AA211</f>
        <v>69.42</v>
      </c>
      <c r="P194" s="1445">
        <f t="shared" si="184"/>
        <v>48.6</v>
      </c>
      <c r="Q194" s="1245">
        <f t="shared" si="184"/>
        <v>0</v>
      </c>
      <c r="R194" s="1446">
        <f t="shared" si="184"/>
        <v>0</v>
      </c>
      <c r="S194" s="1245">
        <f t="shared" si="184"/>
        <v>0</v>
      </c>
      <c r="T194" s="1447">
        <f t="shared" si="184"/>
        <v>0</v>
      </c>
      <c r="U194" s="1245">
        <f t="shared" si="183"/>
        <v>69.42</v>
      </c>
      <c r="V194" s="1289">
        <f t="shared" si="183"/>
        <v>48.6</v>
      </c>
      <c r="W194" s="1245">
        <f t="shared" si="183"/>
        <v>0</v>
      </c>
      <c r="X194" s="1446">
        <f t="shared" si="183"/>
        <v>0</v>
      </c>
      <c r="Z194" s="1301" t="s">
        <v>63</v>
      </c>
      <c r="AA194" s="1264"/>
      <c r="AB194" s="2084"/>
      <c r="AC194" s="1266"/>
      <c r="AD194" s="1426"/>
      <c r="AE194" s="1267"/>
      <c r="AF194" s="1508"/>
      <c r="AG194" s="1267">
        <f t="shared" si="181"/>
        <v>0</v>
      </c>
      <c r="AH194" s="1430">
        <f t="shared" si="181"/>
        <v>0</v>
      </c>
      <c r="AI194" s="1267">
        <f t="shared" si="181"/>
        <v>0</v>
      </c>
      <c r="AJ194" s="1339">
        <f t="shared" si="181"/>
        <v>0</v>
      </c>
      <c r="AL194" s="476" t="s">
        <v>85</v>
      </c>
      <c r="AM194" s="1283">
        <f t="shared" si="178"/>
        <v>161.16</v>
      </c>
      <c r="AN194" s="1284">
        <f t="shared" si="179"/>
        <v>138.18</v>
      </c>
      <c r="AO194" s="1301" t="s">
        <v>63</v>
      </c>
      <c r="AP194" s="1503">
        <f t="shared" si="169"/>
        <v>0</v>
      </c>
      <c r="AQ194" s="1518">
        <f t="shared" si="170"/>
        <v>0</v>
      </c>
    </row>
    <row r="195" spans="1:43" ht="13.5" customHeight="1">
      <c r="A195" s="683"/>
      <c r="B195" s="181" t="s">
        <v>644</v>
      </c>
      <c r="C195" s="2108"/>
      <c r="D195" s="140" t="s">
        <v>173</v>
      </c>
      <c r="E195" s="139">
        <v>53.4</v>
      </c>
      <c r="F195" s="1659">
        <v>40</v>
      </c>
      <c r="G195" s="198" t="s">
        <v>80</v>
      </c>
      <c r="H195" s="243">
        <v>10.7</v>
      </c>
      <c r="I195" s="1774">
        <v>10.7</v>
      </c>
      <c r="J195" s="2809" t="s">
        <v>944</v>
      </c>
      <c r="K195" s="2810"/>
      <c r="L195" s="2811"/>
      <c r="M195" s="100"/>
      <c r="N195" s="1282" t="s">
        <v>70</v>
      </c>
      <c r="O195" s="1246">
        <f t="shared" ref="O195:T195" si="185">AA220</f>
        <v>0</v>
      </c>
      <c r="P195" s="1448">
        <f t="shared" si="185"/>
        <v>0</v>
      </c>
      <c r="Q195" s="1627">
        <f t="shared" si="185"/>
        <v>120</v>
      </c>
      <c r="R195" s="1339">
        <f t="shared" si="185"/>
        <v>120</v>
      </c>
      <c r="S195" s="1246">
        <f t="shared" si="185"/>
        <v>7.5</v>
      </c>
      <c r="T195" s="1444">
        <f t="shared" si="185"/>
        <v>7</v>
      </c>
      <c r="U195" s="1246">
        <f t="shared" si="183"/>
        <v>120</v>
      </c>
      <c r="V195" s="1430">
        <f t="shared" si="183"/>
        <v>120</v>
      </c>
      <c r="W195" s="1246">
        <f t="shared" si="183"/>
        <v>127.5</v>
      </c>
      <c r="X195" s="1339">
        <f t="shared" si="183"/>
        <v>127</v>
      </c>
      <c r="Z195" s="1700" t="s">
        <v>583</v>
      </c>
      <c r="AA195" s="1043"/>
      <c r="AB195" s="2083"/>
      <c r="AC195" s="1267"/>
      <c r="AD195" s="1429"/>
      <c r="AE195" s="1267"/>
      <c r="AF195" s="1508"/>
      <c r="AG195" s="1267">
        <f t="shared" ref="AG195:AG196" si="186">AA195+AC195</f>
        <v>0</v>
      </c>
      <c r="AH195" s="1430">
        <f t="shared" ref="AH195:AH196" si="187">AB195+AD195</f>
        <v>0</v>
      </c>
      <c r="AI195" s="1267">
        <f t="shared" ref="AI195:AI196" si="188">AC195+AE195</f>
        <v>0</v>
      </c>
      <c r="AJ195" s="1339">
        <f t="shared" ref="AJ195:AJ196" si="189">AD195+AF195</f>
        <v>0</v>
      </c>
      <c r="AL195" s="476" t="s">
        <v>438</v>
      </c>
      <c r="AM195" s="1283">
        <f t="shared" si="178"/>
        <v>0</v>
      </c>
      <c r="AN195" s="1284">
        <f t="shared" si="179"/>
        <v>0</v>
      </c>
      <c r="AO195" s="1700" t="s">
        <v>583</v>
      </c>
      <c r="AP195" s="1503">
        <f t="shared" si="169"/>
        <v>0</v>
      </c>
      <c r="AQ195" s="1518">
        <f t="shared" si="170"/>
        <v>0</v>
      </c>
    </row>
    <row r="196" spans="1:43">
      <c r="A196" s="201" t="s">
        <v>615</v>
      </c>
      <c r="B196" s="2326" t="s">
        <v>612</v>
      </c>
      <c r="C196" s="858">
        <v>90</v>
      </c>
      <c r="D196" s="198" t="s">
        <v>94</v>
      </c>
      <c r="E196" s="243">
        <v>10</v>
      </c>
      <c r="F196" s="245">
        <v>8</v>
      </c>
      <c r="G196" s="198" t="s">
        <v>78</v>
      </c>
      <c r="H196" s="243">
        <v>10.8</v>
      </c>
      <c r="I196" s="1774">
        <v>10.8</v>
      </c>
      <c r="J196" s="199" t="s">
        <v>96</v>
      </c>
      <c r="K196" s="2754">
        <v>13.8</v>
      </c>
      <c r="L196" s="1801">
        <v>13.8</v>
      </c>
      <c r="M196" s="100"/>
      <c r="N196" s="1290" t="s">
        <v>104</v>
      </c>
      <c r="O196" s="1246">
        <f t="shared" ref="O196:T196" si="190">AA224</f>
        <v>15</v>
      </c>
      <c r="P196" s="1236">
        <f t="shared" si="190"/>
        <v>15</v>
      </c>
      <c r="Q196" s="1246">
        <f t="shared" si="190"/>
        <v>0</v>
      </c>
      <c r="R196" s="1430">
        <f t="shared" si="190"/>
        <v>0</v>
      </c>
      <c r="S196" s="1246">
        <f t="shared" si="190"/>
        <v>0</v>
      </c>
      <c r="T196" s="1444">
        <f t="shared" si="190"/>
        <v>0</v>
      </c>
      <c r="U196" s="1243">
        <f t="shared" ref="U196:U217" si="191">O196+Q196</f>
        <v>15</v>
      </c>
      <c r="V196" s="1430">
        <f t="shared" ref="V196:V221" si="192">P196+R196</f>
        <v>15</v>
      </c>
      <c r="W196" s="1243">
        <f t="shared" ref="W196:W221" si="193">Q196+S196</f>
        <v>0</v>
      </c>
      <c r="X196" s="1339">
        <f t="shared" ref="X196:X221" si="194">R196+T196</f>
        <v>0</v>
      </c>
      <c r="Z196" s="1300" t="s">
        <v>584</v>
      </c>
      <c r="AA196" s="1043"/>
      <c r="AB196" s="1546"/>
      <c r="AC196" s="1267">
        <f>H201</f>
        <v>1.08</v>
      </c>
      <c r="AD196" s="1429">
        <f>I201</f>
        <v>0.9</v>
      </c>
      <c r="AE196" s="1267"/>
      <c r="AF196" s="1508"/>
      <c r="AG196" s="1267">
        <f t="shared" si="186"/>
        <v>1.08</v>
      </c>
      <c r="AH196" s="1430">
        <f t="shared" si="187"/>
        <v>0.9</v>
      </c>
      <c r="AI196" s="1267">
        <f t="shared" si="188"/>
        <v>1.08</v>
      </c>
      <c r="AJ196" s="1339">
        <f t="shared" si="189"/>
        <v>0.9</v>
      </c>
      <c r="AL196" s="1282" t="s">
        <v>121</v>
      </c>
      <c r="AM196" s="1283">
        <f t="shared" si="178"/>
        <v>84.44</v>
      </c>
      <c r="AN196" s="1284">
        <f t="shared" si="179"/>
        <v>58.61</v>
      </c>
      <c r="AO196" s="1300" t="s">
        <v>584</v>
      </c>
      <c r="AP196" s="1503">
        <f t="shared" si="169"/>
        <v>1.08</v>
      </c>
      <c r="AQ196" s="1518">
        <f t="shared" si="170"/>
        <v>0.9</v>
      </c>
    </row>
    <row r="197" spans="1:43" ht="15" customHeight="1">
      <c r="A197" s="176" t="s">
        <v>674</v>
      </c>
      <c r="B197" s="2284" t="s">
        <v>673</v>
      </c>
      <c r="C197" s="1796">
        <v>150</v>
      </c>
      <c r="D197" s="2588" t="s">
        <v>966</v>
      </c>
      <c r="E197" s="115"/>
      <c r="F197" s="111"/>
      <c r="G197" s="198" t="s">
        <v>174</v>
      </c>
      <c r="H197" s="243" t="s">
        <v>998</v>
      </c>
      <c r="I197" s="245">
        <v>10</v>
      </c>
      <c r="J197" s="2812" t="s">
        <v>945</v>
      </c>
      <c r="K197" s="2810"/>
      <c r="L197" s="2811"/>
      <c r="M197" s="100"/>
      <c r="N197" s="348" t="s">
        <v>889</v>
      </c>
      <c r="O197" s="1243"/>
      <c r="P197" s="1236"/>
      <c r="Q197" s="1243">
        <f>C198</f>
        <v>200</v>
      </c>
      <c r="R197" s="1339">
        <f>C198</f>
        <v>200</v>
      </c>
      <c r="S197" s="1243"/>
      <c r="T197" s="1444"/>
      <c r="U197" s="1243">
        <f t="shared" si="191"/>
        <v>200</v>
      </c>
      <c r="V197" s="1430">
        <f t="shared" si="192"/>
        <v>200</v>
      </c>
      <c r="W197" s="1243">
        <f t="shared" si="193"/>
        <v>200</v>
      </c>
      <c r="X197" s="1339">
        <f t="shared" si="194"/>
        <v>200</v>
      </c>
      <c r="Z197" s="1301" t="s">
        <v>125</v>
      </c>
      <c r="AA197" s="1557"/>
      <c r="AB197" s="1548"/>
      <c r="AC197" s="1267"/>
      <c r="AD197" s="1429"/>
      <c r="AE197" s="1267"/>
      <c r="AF197" s="1508"/>
      <c r="AG197" s="1267">
        <f t="shared" ref="AG197:AJ204" si="195">AA197+AC197</f>
        <v>0</v>
      </c>
      <c r="AH197" s="1430">
        <f t="shared" si="195"/>
        <v>0</v>
      </c>
      <c r="AI197" s="1267">
        <f t="shared" si="195"/>
        <v>0</v>
      </c>
      <c r="AJ197" s="1339">
        <f t="shared" si="195"/>
        <v>0</v>
      </c>
      <c r="AL197" s="1282" t="s">
        <v>65</v>
      </c>
      <c r="AM197" s="1283">
        <f t="shared" si="178"/>
        <v>0</v>
      </c>
      <c r="AN197" s="1284">
        <f t="shared" si="179"/>
        <v>0</v>
      </c>
      <c r="AO197" s="1301" t="s">
        <v>125</v>
      </c>
      <c r="AP197" s="1503">
        <f t="shared" si="169"/>
        <v>0</v>
      </c>
      <c r="AQ197" s="1518">
        <f t="shared" si="170"/>
        <v>0</v>
      </c>
    </row>
    <row r="198" spans="1:43" ht="12.75" customHeight="1">
      <c r="A198" s="201" t="s">
        <v>560</v>
      </c>
      <c r="B198" s="261" t="s">
        <v>122</v>
      </c>
      <c r="C198" s="273">
        <v>200</v>
      </c>
      <c r="D198" s="198" t="s">
        <v>172</v>
      </c>
      <c r="E198" s="243">
        <v>9.6</v>
      </c>
      <c r="F198" s="245">
        <v>8</v>
      </c>
      <c r="G198" s="257" t="s">
        <v>613</v>
      </c>
      <c r="H198" s="258">
        <v>9</v>
      </c>
      <c r="I198" s="1661">
        <v>9</v>
      </c>
      <c r="J198" s="198" t="s">
        <v>162</v>
      </c>
      <c r="K198" s="244">
        <v>12.6</v>
      </c>
      <c r="L198" s="1801">
        <v>10.6</v>
      </c>
      <c r="M198" s="100"/>
      <c r="N198" s="476" t="s">
        <v>424</v>
      </c>
      <c r="O198" s="1243">
        <f t="shared" ref="O198:T198" si="196">AA227</f>
        <v>82.8</v>
      </c>
      <c r="P198" s="1236">
        <f t="shared" si="196"/>
        <v>71.58</v>
      </c>
      <c r="Q198" s="1243">
        <f t="shared" si="196"/>
        <v>78.36</v>
      </c>
      <c r="R198" s="1339">
        <f t="shared" si="196"/>
        <v>66.599999999999994</v>
      </c>
      <c r="S198" s="1243">
        <f t="shared" si="196"/>
        <v>0</v>
      </c>
      <c r="T198" s="1444">
        <f t="shared" si="196"/>
        <v>0</v>
      </c>
      <c r="U198" s="1243">
        <f t="shared" si="191"/>
        <v>161.16</v>
      </c>
      <c r="V198" s="1430">
        <f t="shared" si="192"/>
        <v>138.18</v>
      </c>
      <c r="W198" s="1243">
        <f t="shared" si="193"/>
        <v>78.36</v>
      </c>
      <c r="X198" s="1339">
        <f t="shared" si="194"/>
        <v>66.599999999999994</v>
      </c>
      <c r="Z198" s="1301" t="s">
        <v>87</v>
      </c>
      <c r="AA198" s="1043">
        <f>E187+H186</f>
        <v>17.14</v>
      </c>
      <c r="AB198" s="1549">
        <f>F187+I186</f>
        <v>14</v>
      </c>
      <c r="AC198" s="1267">
        <f>E198+H199+K198</f>
        <v>30.299999999999997</v>
      </c>
      <c r="AD198" s="1429">
        <f>F198+I199+L198</f>
        <v>25.35</v>
      </c>
      <c r="AE198" s="1267">
        <f>E214</f>
        <v>41.691000000000003</v>
      </c>
      <c r="AF198" s="1508">
        <f>F214</f>
        <v>35.020000000000003</v>
      </c>
      <c r="AG198" s="1267">
        <f t="shared" si="195"/>
        <v>47.44</v>
      </c>
      <c r="AH198" s="1430">
        <f t="shared" si="195"/>
        <v>39.35</v>
      </c>
      <c r="AI198" s="1267">
        <f t="shared" si="195"/>
        <v>71.991</v>
      </c>
      <c r="AJ198" s="1339">
        <f t="shared" si="195"/>
        <v>60.370000000000005</v>
      </c>
      <c r="AL198" s="1282" t="s">
        <v>60</v>
      </c>
      <c r="AM198" s="1283">
        <f t="shared" si="178"/>
        <v>77.435000000000002</v>
      </c>
      <c r="AN198" s="1284">
        <f t="shared" si="179"/>
        <v>75.935000000000002</v>
      </c>
      <c r="AO198" s="1301" t="s">
        <v>87</v>
      </c>
      <c r="AP198" s="1503">
        <f t="shared" si="169"/>
        <v>89.131</v>
      </c>
      <c r="AQ198" s="1518">
        <f t="shared" si="170"/>
        <v>74.37</v>
      </c>
    </row>
    <row r="199" spans="1:43" ht="15" customHeight="1">
      <c r="A199" s="2757" t="s">
        <v>9</v>
      </c>
      <c r="B199" s="261" t="s">
        <v>10</v>
      </c>
      <c r="C199" s="273">
        <v>50</v>
      </c>
      <c r="D199" s="2588" t="s">
        <v>967</v>
      </c>
      <c r="E199" s="115"/>
      <c r="F199" s="111"/>
      <c r="G199" s="198" t="s">
        <v>614</v>
      </c>
      <c r="H199" s="243">
        <v>8.1</v>
      </c>
      <c r="I199" s="245">
        <v>6.75</v>
      </c>
      <c r="J199" s="2813" t="s">
        <v>946</v>
      </c>
      <c r="K199" s="2814"/>
      <c r="L199" s="2815"/>
      <c r="M199" s="1474"/>
      <c r="N199" s="1282" t="s">
        <v>425</v>
      </c>
      <c r="O199" s="1243">
        <f t="shared" ref="O199:T199" si="197">AA231</f>
        <v>0</v>
      </c>
      <c r="P199" s="1448">
        <f t="shared" si="197"/>
        <v>0</v>
      </c>
      <c r="Q199" s="1243">
        <f t="shared" si="197"/>
        <v>0</v>
      </c>
      <c r="R199" s="1430">
        <f t="shared" si="197"/>
        <v>0</v>
      </c>
      <c r="S199" s="1243">
        <f t="shared" si="197"/>
        <v>0</v>
      </c>
      <c r="T199" s="1449">
        <f t="shared" si="197"/>
        <v>0</v>
      </c>
      <c r="U199" s="1243">
        <f t="shared" si="191"/>
        <v>0</v>
      </c>
      <c r="V199" s="1430">
        <f t="shared" si="192"/>
        <v>0</v>
      </c>
      <c r="W199" s="1243">
        <f t="shared" si="193"/>
        <v>0</v>
      </c>
      <c r="X199" s="1339">
        <f t="shared" si="194"/>
        <v>0</v>
      </c>
      <c r="Z199" s="1301" t="s">
        <v>68</v>
      </c>
      <c r="AA199" s="1043">
        <f>E188</f>
        <v>40</v>
      </c>
      <c r="AB199" s="1549">
        <f>F188</f>
        <v>32</v>
      </c>
      <c r="AC199" s="1267">
        <f>E196+K194</f>
        <v>58</v>
      </c>
      <c r="AD199" s="1429">
        <f>F196+L194</f>
        <v>45.2</v>
      </c>
      <c r="AE199" s="1267"/>
      <c r="AF199" s="1508"/>
      <c r="AG199" s="1267">
        <f t="shared" si="195"/>
        <v>98</v>
      </c>
      <c r="AH199" s="1430">
        <f t="shared" si="195"/>
        <v>77.2</v>
      </c>
      <c r="AI199" s="1267">
        <f t="shared" si="195"/>
        <v>58</v>
      </c>
      <c r="AJ199" s="1339">
        <f t="shared" si="195"/>
        <v>45.2</v>
      </c>
      <c r="AL199" s="1282" t="s">
        <v>139</v>
      </c>
      <c r="AM199" s="1283">
        <f t="shared" si="178"/>
        <v>0</v>
      </c>
      <c r="AN199" s="1291">
        <f t="shared" si="179"/>
        <v>0</v>
      </c>
      <c r="AO199" s="1301" t="s">
        <v>68</v>
      </c>
      <c r="AP199" s="1503">
        <f t="shared" si="169"/>
        <v>98</v>
      </c>
      <c r="AQ199" s="1518">
        <f t="shared" si="170"/>
        <v>77.2</v>
      </c>
    </row>
    <row r="200" spans="1:43" ht="15" customHeight="1">
      <c r="A200" s="2759" t="s">
        <v>9</v>
      </c>
      <c r="B200" s="261" t="s">
        <v>426</v>
      </c>
      <c r="C200" s="273">
        <v>30</v>
      </c>
      <c r="D200" s="1804" t="s">
        <v>82</v>
      </c>
      <c r="E200" s="243">
        <v>2.3199999999999998</v>
      </c>
      <c r="F200" s="245">
        <v>2.3199999999999998</v>
      </c>
      <c r="G200" s="199" t="s">
        <v>89</v>
      </c>
      <c r="H200" s="1805">
        <v>1.8</v>
      </c>
      <c r="I200" s="1727">
        <v>1.8</v>
      </c>
      <c r="J200" s="1804" t="s">
        <v>89</v>
      </c>
      <c r="K200" s="1805">
        <v>3</v>
      </c>
      <c r="L200" s="1727">
        <v>3</v>
      </c>
      <c r="M200" s="100"/>
      <c r="N200" s="1282" t="s">
        <v>121</v>
      </c>
      <c r="O200" s="1243"/>
      <c r="P200" s="1236"/>
      <c r="Q200" s="1243"/>
      <c r="R200" s="1339"/>
      <c r="S200" s="1243">
        <f>E213</f>
        <v>84.44</v>
      </c>
      <c r="T200" s="1444">
        <f>F213</f>
        <v>58.61</v>
      </c>
      <c r="U200" s="1243">
        <f t="shared" si="191"/>
        <v>0</v>
      </c>
      <c r="V200" s="1430">
        <f t="shared" si="192"/>
        <v>0</v>
      </c>
      <c r="W200" s="1243">
        <f t="shared" si="193"/>
        <v>84.44</v>
      </c>
      <c r="X200" s="1339">
        <f t="shared" si="194"/>
        <v>58.61</v>
      </c>
      <c r="Z200" s="1301" t="s">
        <v>74</v>
      </c>
      <c r="AA200" s="1043"/>
      <c r="AB200" s="1546"/>
      <c r="AC200" s="1267"/>
      <c r="AD200" s="1429"/>
      <c r="AE200" s="1267"/>
      <c r="AF200" s="1508"/>
      <c r="AG200" s="1267">
        <f t="shared" si="195"/>
        <v>0</v>
      </c>
      <c r="AH200" s="1430">
        <f t="shared" si="195"/>
        <v>0</v>
      </c>
      <c r="AI200" s="1267">
        <f t="shared" si="195"/>
        <v>0</v>
      </c>
      <c r="AJ200" s="1339">
        <f t="shared" si="195"/>
        <v>0</v>
      </c>
      <c r="AL200" s="1282" t="s">
        <v>64</v>
      </c>
      <c r="AM200" s="1283">
        <f t="shared" si="178"/>
        <v>0</v>
      </c>
      <c r="AN200" s="1291">
        <f t="shared" si="179"/>
        <v>0</v>
      </c>
      <c r="AO200" s="1301" t="s">
        <v>74</v>
      </c>
      <c r="AP200" s="1503">
        <f t="shared" si="169"/>
        <v>0</v>
      </c>
      <c r="AQ200" s="1518">
        <f t="shared" si="170"/>
        <v>0</v>
      </c>
    </row>
    <row r="201" spans="1:43" ht="16.5" customHeight="1">
      <c r="A201" s="2661" t="s">
        <v>696</v>
      </c>
      <c r="B201" s="261" t="s">
        <v>487</v>
      </c>
      <c r="C201" s="273">
        <v>120</v>
      </c>
      <c r="D201" s="1804" t="s">
        <v>83</v>
      </c>
      <c r="E201" s="1805">
        <v>0.3</v>
      </c>
      <c r="F201" s="1727">
        <v>0.3</v>
      </c>
      <c r="G201" s="2816" t="s">
        <v>578</v>
      </c>
      <c r="H201" s="2817">
        <v>1.08</v>
      </c>
      <c r="I201" s="2794">
        <v>0.9</v>
      </c>
      <c r="J201" s="1804" t="s">
        <v>372</v>
      </c>
      <c r="K201" s="243">
        <v>0.72</v>
      </c>
      <c r="L201" s="1801">
        <v>0.72</v>
      </c>
      <c r="M201" s="100"/>
      <c r="N201" s="1282" t="s">
        <v>65</v>
      </c>
      <c r="O201" s="1243"/>
      <c r="P201" s="1236"/>
      <c r="Q201" s="1243"/>
      <c r="R201" s="1339"/>
      <c r="S201" s="1243"/>
      <c r="T201" s="1444"/>
      <c r="U201" s="1243">
        <f t="shared" si="191"/>
        <v>0</v>
      </c>
      <c r="V201" s="1430">
        <f t="shared" si="192"/>
        <v>0</v>
      </c>
      <c r="W201" s="1243">
        <f t="shared" si="193"/>
        <v>0</v>
      </c>
      <c r="X201" s="1339">
        <f t="shared" si="194"/>
        <v>0</v>
      </c>
      <c r="Z201" s="1301" t="s">
        <v>129</v>
      </c>
      <c r="AA201" s="1043"/>
      <c r="AB201" s="1550"/>
      <c r="AC201" s="1267"/>
      <c r="AD201" s="1429"/>
      <c r="AE201" s="1267"/>
      <c r="AF201" s="1508"/>
      <c r="AG201" s="1267">
        <f t="shared" si="195"/>
        <v>0</v>
      </c>
      <c r="AH201" s="1430">
        <f t="shared" si="195"/>
        <v>0</v>
      </c>
      <c r="AI201" s="1267">
        <f t="shared" si="195"/>
        <v>0</v>
      </c>
      <c r="AJ201" s="1339">
        <f t="shared" si="195"/>
        <v>0</v>
      </c>
      <c r="AL201" s="1282" t="s">
        <v>47</v>
      </c>
      <c r="AM201" s="1283">
        <f t="shared" si="178"/>
        <v>0</v>
      </c>
      <c r="AN201" s="1291">
        <f t="shared" si="179"/>
        <v>0</v>
      </c>
      <c r="AO201" s="1301" t="s">
        <v>129</v>
      </c>
      <c r="AP201" s="1503">
        <f t="shared" si="169"/>
        <v>0</v>
      </c>
      <c r="AQ201" s="1518">
        <f t="shared" si="170"/>
        <v>0</v>
      </c>
    </row>
    <row r="202" spans="1:43" ht="14.25" customHeight="1">
      <c r="A202" s="2590"/>
      <c r="B202" s="1087"/>
      <c r="C202" s="105"/>
      <c r="D202" s="1804" t="s">
        <v>163</v>
      </c>
      <c r="E202" s="1805">
        <v>8.0000000000000002E-3</v>
      </c>
      <c r="F202" s="1727">
        <v>8.0000000000000002E-3</v>
      </c>
      <c r="G202" s="198" t="s">
        <v>580</v>
      </c>
      <c r="H202" s="1805">
        <v>0.17</v>
      </c>
      <c r="I202" s="1727">
        <v>0.17</v>
      </c>
      <c r="J202" s="1804" t="s">
        <v>876</v>
      </c>
      <c r="K202" s="1805">
        <v>0.15</v>
      </c>
      <c r="L202" s="1727">
        <v>0.15</v>
      </c>
      <c r="M202" s="100"/>
      <c r="N202" s="1282" t="s">
        <v>60</v>
      </c>
      <c r="O202" s="1243"/>
      <c r="P202" s="1450"/>
      <c r="Q202" s="1246">
        <f>E208+H207+H195</f>
        <v>77.435000000000002</v>
      </c>
      <c r="R202" s="1739">
        <f>I195+I207+F208</f>
        <v>75.935000000000002</v>
      </c>
      <c r="S202" s="1243"/>
      <c r="T202" s="1452"/>
      <c r="U202" s="1243">
        <f t="shared" si="191"/>
        <v>77.435000000000002</v>
      </c>
      <c r="V202" s="1430">
        <f t="shared" si="192"/>
        <v>75.935000000000002</v>
      </c>
      <c r="W202" s="1243">
        <f t="shared" si="193"/>
        <v>77.435000000000002</v>
      </c>
      <c r="X202" s="1339">
        <f t="shared" si="194"/>
        <v>75.935000000000002</v>
      </c>
      <c r="Z202" s="1301" t="s">
        <v>130</v>
      </c>
      <c r="AA202" s="1043"/>
      <c r="AB202" s="1516"/>
      <c r="AC202" s="1267"/>
      <c r="AD202" s="1429"/>
      <c r="AE202" s="1267"/>
      <c r="AF202" s="1508"/>
      <c r="AG202" s="1267">
        <f t="shared" si="195"/>
        <v>0</v>
      </c>
      <c r="AH202" s="1430">
        <f t="shared" si="195"/>
        <v>0</v>
      </c>
      <c r="AI202" s="1267">
        <f t="shared" si="195"/>
        <v>0</v>
      </c>
      <c r="AJ202" s="1339">
        <f t="shared" si="195"/>
        <v>0</v>
      </c>
      <c r="AL202" s="1282" t="s">
        <v>67</v>
      </c>
      <c r="AM202" s="1283">
        <f t="shared" si="178"/>
        <v>0</v>
      </c>
      <c r="AN202" s="1291">
        <f t="shared" si="179"/>
        <v>0</v>
      </c>
      <c r="AO202" s="1301" t="s">
        <v>127</v>
      </c>
      <c r="AP202" s="1503">
        <f t="shared" si="169"/>
        <v>0</v>
      </c>
      <c r="AQ202" s="1518">
        <f t="shared" si="170"/>
        <v>0</v>
      </c>
    </row>
    <row r="203" spans="1:43" ht="15" customHeight="1" thickBot="1">
      <c r="A203" s="2590"/>
      <c r="B203" s="1087"/>
      <c r="C203" s="107"/>
      <c r="D203" s="2818" t="s">
        <v>569</v>
      </c>
      <c r="E203" s="258">
        <v>150</v>
      </c>
      <c r="F203" s="267">
        <v>150</v>
      </c>
      <c r="G203" s="198" t="s">
        <v>82</v>
      </c>
      <c r="H203" s="243">
        <v>5</v>
      </c>
      <c r="I203" s="245">
        <v>5</v>
      </c>
      <c r="J203" s="2598" t="s">
        <v>569</v>
      </c>
      <c r="K203" s="1805">
        <v>7.05</v>
      </c>
      <c r="L203" s="1727">
        <v>7.05</v>
      </c>
      <c r="M203" s="100"/>
      <c r="N203" s="1282" t="s">
        <v>139</v>
      </c>
      <c r="O203" s="1243"/>
      <c r="P203" s="1236"/>
      <c r="Q203" s="1243"/>
      <c r="R203" s="1339"/>
      <c r="S203" s="1243"/>
      <c r="T203" s="1444"/>
      <c r="U203" s="1243">
        <f t="shared" si="191"/>
        <v>0</v>
      </c>
      <c r="V203" s="1430">
        <f t="shared" si="192"/>
        <v>0</v>
      </c>
      <c r="W203" s="1243">
        <f t="shared" si="193"/>
        <v>0</v>
      </c>
      <c r="X203" s="1339">
        <f t="shared" si="194"/>
        <v>0</v>
      </c>
      <c r="Z203" s="1300" t="s">
        <v>96</v>
      </c>
      <c r="AA203" s="1265"/>
      <c r="AB203" s="1517"/>
      <c r="AC203" s="2143">
        <f>K196</f>
        <v>13.8</v>
      </c>
      <c r="AD203" s="1431">
        <f>L196</f>
        <v>13.8</v>
      </c>
      <c r="AE203" s="1268"/>
      <c r="AF203" s="1509"/>
      <c r="AG203" s="1268">
        <f t="shared" si="195"/>
        <v>13.8</v>
      </c>
      <c r="AH203" s="1432">
        <f t="shared" si="195"/>
        <v>13.8</v>
      </c>
      <c r="AI203" s="1268">
        <f t="shared" si="195"/>
        <v>13.8</v>
      </c>
      <c r="AJ203" s="1232">
        <f t="shared" si="195"/>
        <v>13.8</v>
      </c>
      <c r="AL203" s="1282" t="s">
        <v>82</v>
      </c>
      <c r="AM203" s="1283">
        <f t="shared" si="178"/>
        <v>14.9</v>
      </c>
      <c r="AN203" s="1291">
        <f t="shared" si="179"/>
        <v>14.9</v>
      </c>
      <c r="AO203" s="1504" t="s">
        <v>160</v>
      </c>
      <c r="AP203" s="1503">
        <f t="shared" si="169"/>
        <v>13.8</v>
      </c>
      <c r="AQ203" s="1518">
        <f t="shared" si="170"/>
        <v>13.8</v>
      </c>
    </row>
    <row r="204" spans="1:43" ht="18" customHeight="1" thickBot="1">
      <c r="A204" s="2590"/>
      <c r="B204" s="1087"/>
      <c r="C204" s="107"/>
      <c r="D204" s="2819" t="s">
        <v>992</v>
      </c>
      <c r="E204" s="2810"/>
      <c r="F204" s="2811"/>
      <c r="G204" s="2820" t="s">
        <v>673</v>
      </c>
      <c r="H204" s="1735"/>
      <c r="I204" s="1736"/>
      <c r="J204" s="2812" t="s">
        <v>947</v>
      </c>
      <c r="K204" s="2810"/>
      <c r="L204" s="2811"/>
      <c r="M204" s="100"/>
      <c r="N204" s="1282" t="s">
        <v>64</v>
      </c>
      <c r="O204" s="1243"/>
      <c r="P204" s="1236"/>
      <c r="Q204" s="1243"/>
      <c r="R204" s="1339"/>
      <c r="S204" s="1243"/>
      <c r="T204" s="1444"/>
      <c r="U204" s="1243">
        <f t="shared" si="191"/>
        <v>0</v>
      </c>
      <c r="V204" s="1430">
        <f t="shared" si="192"/>
        <v>0</v>
      </c>
      <c r="W204" s="1243">
        <f t="shared" si="193"/>
        <v>0</v>
      </c>
      <c r="X204" s="1339">
        <f t="shared" si="194"/>
        <v>0</v>
      </c>
      <c r="Z204" s="2139" t="s">
        <v>859</v>
      </c>
      <c r="AA204" s="2140">
        <f t="shared" ref="AA204:AF204" si="198">SUM(AA191:AA203)</f>
        <v>57.14</v>
      </c>
      <c r="AB204" s="2151">
        <f t="shared" si="198"/>
        <v>46</v>
      </c>
      <c r="AC204" s="2152">
        <f t="shared" si="198"/>
        <v>103.17999999999999</v>
      </c>
      <c r="AD204" s="2347">
        <f t="shared" si="198"/>
        <v>85.25</v>
      </c>
      <c r="AE204" s="2154">
        <f t="shared" si="198"/>
        <v>41.691000000000003</v>
      </c>
      <c r="AF204" s="2141">
        <f t="shared" si="198"/>
        <v>35.020000000000003</v>
      </c>
      <c r="AG204" s="1737">
        <f t="shared" si="195"/>
        <v>160.32</v>
      </c>
      <c r="AH204" s="1430">
        <f t="shared" si="195"/>
        <v>131.25</v>
      </c>
      <c r="AI204" s="1737">
        <f t="shared" si="195"/>
        <v>144.87099999999998</v>
      </c>
      <c r="AJ204" s="1453">
        <f t="shared" si="195"/>
        <v>120.27000000000001</v>
      </c>
      <c r="AL204" s="1282" t="s">
        <v>89</v>
      </c>
      <c r="AM204" s="1283">
        <f t="shared" si="178"/>
        <v>19.400000000000002</v>
      </c>
      <c r="AN204" s="1291">
        <f t="shared" si="179"/>
        <v>19.400000000000002</v>
      </c>
      <c r="AO204" s="2139" t="s">
        <v>859</v>
      </c>
      <c r="AP204" s="2102">
        <f t="shared" si="169"/>
        <v>202.011</v>
      </c>
      <c r="AQ204" s="1518">
        <f t="shared" si="170"/>
        <v>166.27</v>
      </c>
    </row>
    <row r="205" spans="1:43" ht="16.5" customHeight="1" thickBot="1">
      <c r="A205" s="2590"/>
      <c r="B205" s="1087"/>
      <c r="C205" s="107"/>
      <c r="D205" s="198" t="s">
        <v>79</v>
      </c>
      <c r="E205" s="244">
        <v>14</v>
      </c>
      <c r="F205" s="1801">
        <v>14</v>
      </c>
      <c r="G205" s="1795" t="s">
        <v>100</v>
      </c>
      <c r="H205" s="172" t="s">
        <v>101</v>
      </c>
      <c r="I205" s="173" t="s">
        <v>102</v>
      </c>
      <c r="J205" s="257" t="s">
        <v>580</v>
      </c>
      <c r="K205" s="258">
        <v>0.1</v>
      </c>
      <c r="L205" s="879">
        <v>0.1</v>
      </c>
      <c r="M205" s="100"/>
      <c r="N205" s="1282" t="s">
        <v>445</v>
      </c>
      <c r="O205" s="1243"/>
      <c r="P205" s="1236"/>
      <c r="Q205" s="1243"/>
      <c r="R205" s="1339"/>
      <c r="S205" s="1243"/>
      <c r="T205" s="1444"/>
      <c r="U205" s="1243">
        <f t="shared" si="191"/>
        <v>0</v>
      </c>
      <c r="V205" s="1430">
        <f t="shared" si="192"/>
        <v>0</v>
      </c>
      <c r="W205" s="1243">
        <f t="shared" si="193"/>
        <v>0</v>
      </c>
      <c r="X205" s="1339">
        <f t="shared" si="194"/>
        <v>0</v>
      </c>
      <c r="Z205" s="2104" t="s">
        <v>921</v>
      </c>
      <c r="AA205" s="2100"/>
      <c r="AB205" s="2105"/>
      <c r="AC205" s="2106"/>
      <c r="AD205" s="2107"/>
      <c r="AE205" s="2106"/>
      <c r="AF205" s="2108"/>
      <c r="AL205" s="1282" t="s">
        <v>131</v>
      </c>
      <c r="AM205" s="1283">
        <f t="shared" si="178"/>
        <v>0.58524999999999994</v>
      </c>
      <c r="AN205" s="1291">
        <f t="shared" si="179"/>
        <v>23.41</v>
      </c>
      <c r="AO205" s="2104" t="s">
        <v>858</v>
      </c>
    </row>
    <row r="206" spans="1:43" ht="13.5" customHeight="1" thickBot="1">
      <c r="A206" s="2590"/>
      <c r="B206" s="1087"/>
      <c r="C206" s="107"/>
      <c r="D206" s="198" t="s">
        <v>82</v>
      </c>
      <c r="E206" s="243">
        <v>1.58</v>
      </c>
      <c r="F206" s="245">
        <v>1.58</v>
      </c>
      <c r="G206" s="140" t="s">
        <v>173</v>
      </c>
      <c r="H206" s="139">
        <v>141.4</v>
      </c>
      <c r="I206" s="1771">
        <v>105.3</v>
      </c>
      <c r="J206" s="2604"/>
      <c r="K206" s="1648"/>
      <c r="L206" s="1649"/>
      <c r="M206" s="100"/>
      <c r="N206" s="1282" t="s">
        <v>67</v>
      </c>
      <c r="O206" s="1243"/>
      <c r="P206" s="1450"/>
      <c r="Q206" s="1243"/>
      <c r="R206" s="1339"/>
      <c r="S206" s="1243"/>
      <c r="T206" s="1444"/>
      <c r="U206" s="1243">
        <f t="shared" si="191"/>
        <v>0</v>
      </c>
      <c r="V206" s="1430">
        <f t="shared" si="192"/>
        <v>0</v>
      </c>
      <c r="W206" s="1243">
        <f t="shared" si="193"/>
        <v>0</v>
      </c>
      <c r="X206" s="1339">
        <f t="shared" si="194"/>
        <v>0</v>
      </c>
      <c r="Z206" s="1301"/>
      <c r="AA206" s="1043"/>
      <c r="AB206" s="1512"/>
      <c r="AC206" s="1267"/>
      <c r="AD206" s="1429"/>
      <c r="AE206" s="1267"/>
      <c r="AF206" s="1508"/>
      <c r="AG206" s="1267">
        <f t="shared" ref="AG206:AJ211" si="199">AA206+AC206</f>
        <v>0</v>
      </c>
      <c r="AH206" s="1430">
        <f t="shared" si="199"/>
        <v>0</v>
      </c>
      <c r="AI206" s="1267">
        <f t="shared" si="199"/>
        <v>0</v>
      </c>
      <c r="AJ206" s="1339">
        <f t="shared" si="199"/>
        <v>0</v>
      </c>
      <c r="AL206" s="1282" t="s">
        <v>50</v>
      </c>
      <c r="AM206" s="1283">
        <f t="shared" si="178"/>
        <v>20.72</v>
      </c>
      <c r="AN206" s="1291">
        <f t="shared" si="179"/>
        <v>20.72</v>
      </c>
      <c r="AO206" s="1301" t="s">
        <v>130</v>
      </c>
      <c r="AP206" s="1503">
        <f t="shared" ref="AP206:AQ212" si="200">AA206+AC206+AE206</f>
        <v>0</v>
      </c>
      <c r="AQ206" s="1518">
        <f t="shared" si="200"/>
        <v>0</v>
      </c>
    </row>
    <row r="207" spans="1:43" ht="15" customHeight="1" thickBot="1">
      <c r="A207" s="2590"/>
      <c r="B207" s="1087"/>
      <c r="C207" s="107"/>
      <c r="D207" s="1113" t="s">
        <v>164</v>
      </c>
      <c r="E207" s="244" t="s">
        <v>990</v>
      </c>
      <c r="F207" s="2694">
        <v>3.96</v>
      </c>
      <c r="G207" s="198" t="s">
        <v>80</v>
      </c>
      <c r="H207" s="243">
        <v>45</v>
      </c>
      <c r="I207" s="1774">
        <v>43.5</v>
      </c>
      <c r="J207" s="1630" t="s">
        <v>487</v>
      </c>
      <c r="K207" s="1735"/>
      <c r="L207" s="1736"/>
      <c r="M207" s="100"/>
      <c r="N207" s="1282" t="s">
        <v>82</v>
      </c>
      <c r="O207" s="1243"/>
      <c r="P207" s="1448"/>
      <c r="Q207" s="1243">
        <f>E200+E206+H208+H203</f>
        <v>14.9</v>
      </c>
      <c r="R207" s="1430">
        <f>I208+F206+F200+I203</f>
        <v>14.9</v>
      </c>
      <c r="S207" s="1243"/>
      <c r="T207" s="1449"/>
      <c r="U207" s="1243">
        <f t="shared" si="191"/>
        <v>14.9</v>
      </c>
      <c r="V207" s="1430">
        <f t="shared" si="192"/>
        <v>14.9</v>
      </c>
      <c r="W207" s="1243">
        <f t="shared" si="193"/>
        <v>14.9</v>
      </c>
      <c r="X207" s="1339">
        <f t="shared" si="194"/>
        <v>14.9</v>
      </c>
      <c r="Z207" s="1301" t="s">
        <v>128</v>
      </c>
      <c r="AA207" s="1043">
        <f>H185</f>
        <v>69.42</v>
      </c>
      <c r="AB207" s="1512">
        <f>I185</f>
        <v>48.6</v>
      </c>
      <c r="AC207" s="1267"/>
      <c r="AD207" s="1429"/>
      <c r="AE207" s="1267"/>
      <c r="AF207" s="1508"/>
      <c r="AG207" s="1267">
        <f t="shared" si="199"/>
        <v>69.42</v>
      </c>
      <c r="AH207" s="1430">
        <f t="shared" si="199"/>
        <v>48.6</v>
      </c>
      <c r="AI207" s="1267">
        <f t="shared" si="199"/>
        <v>0</v>
      </c>
      <c r="AJ207" s="1339">
        <f t="shared" si="199"/>
        <v>0</v>
      </c>
      <c r="AL207" s="1282" t="s">
        <v>140</v>
      </c>
      <c r="AM207" s="1283">
        <f t="shared" si="178"/>
        <v>15</v>
      </c>
      <c r="AN207" s="1291">
        <f t="shared" si="179"/>
        <v>15</v>
      </c>
      <c r="AO207" s="1301" t="s">
        <v>128</v>
      </c>
      <c r="AP207" s="1503">
        <f t="shared" si="200"/>
        <v>69.42</v>
      </c>
      <c r="AQ207" s="1518">
        <f t="shared" si="200"/>
        <v>48.6</v>
      </c>
    </row>
    <row r="208" spans="1:43" ht="15" customHeight="1" thickBot="1">
      <c r="A208" s="2590"/>
      <c r="B208" s="1087"/>
      <c r="C208" s="107"/>
      <c r="D208" s="2821" t="s">
        <v>80</v>
      </c>
      <c r="E208" s="244">
        <v>21.734999999999999</v>
      </c>
      <c r="F208" s="1801">
        <v>21.734999999999999</v>
      </c>
      <c r="G208" s="257" t="s">
        <v>82</v>
      </c>
      <c r="H208" s="243">
        <v>6</v>
      </c>
      <c r="I208" s="245">
        <v>6</v>
      </c>
      <c r="J208" s="1795" t="s">
        <v>100</v>
      </c>
      <c r="K208" s="172" t="s">
        <v>101</v>
      </c>
      <c r="L208" s="173" t="s">
        <v>102</v>
      </c>
      <c r="M208" s="100"/>
      <c r="N208" s="1282" t="s">
        <v>89</v>
      </c>
      <c r="O208" s="1243">
        <f>E186+H188</f>
        <v>11</v>
      </c>
      <c r="P208" s="1236">
        <f>F186+I188</f>
        <v>11</v>
      </c>
      <c r="Q208" s="1243">
        <f>H200+K200</f>
        <v>4.8</v>
      </c>
      <c r="R208" s="1339">
        <f>I200+L200</f>
        <v>4.8</v>
      </c>
      <c r="S208" s="1243">
        <f>E217+E218</f>
        <v>3.6</v>
      </c>
      <c r="T208" s="1444">
        <f>F217+F218</f>
        <v>3.6</v>
      </c>
      <c r="U208" s="1243">
        <f t="shared" si="191"/>
        <v>15.8</v>
      </c>
      <c r="V208" s="1430">
        <f t="shared" si="192"/>
        <v>15.8</v>
      </c>
      <c r="W208" s="1243">
        <f t="shared" si="193"/>
        <v>8.4</v>
      </c>
      <c r="X208" s="1339">
        <f t="shared" si="194"/>
        <v>8.4</v>
      </c>
      <c r="Z208" s="1301" t="s">
        <v>126</v>
      </c>
      <c r="AA208" s="1043"/>
      <c r="AB208" s="1515"/>
      <c r="AC208" s="1267"/>
      <c r="AD208" s="1429"/>
      <c r="AE208" s="1267"/>
      <c r="AF208" s="1508"/>
      <c r="AG208" s="1267">
        <f t="shared" si="199"/>
        <v>0</v>
      </c>
      <c r="AH208" s="1430">
        <f t="shared" si="199"/>
        <v>0</v>
      </c>
      <c r="AI208" s="1267">
        <f t="shared" si="199"/>
        <v>0</v>
      </c>
      <c r="AJ208" s="1339">
        <f t="shared" si="199"/>
        <v>0</v>
      </c>
      <c r="AL208" s="1282" t="s">
        <v>52</v>
      </c>
      <c r="AM208" s="1283">
        <f t="shared" si="178"/>
        <v>1.5</v>
      </c>
      <c r="AN208" s="1291">
        <f t="shared" si="179"/>
        <v>1.5</v>
      </c>
      <c r="AO208" s="1301" t="s">
        <v>126</v>
      </c>
      <c r="AP208" s="1503">
        <f t="shared" si="200"/>
        <v>0</v>
      </c>
      <c r="AQ208" s="1518">
        <f t="shared" si="200"/>
        <v>0</v>
      </c>
    </row>
    <row r="209" spans="1:46" ht="14.25" customHeight="1">
      <c r="A209" s="2590"/>
      <c r="B209" s="1087"/>
      <c r="C209" s="107"/>
      <c r="D209" s="1113" t="s">
        <v>54</v>
      </c>
      <c r="E209" s="244">
        <v>0.40500000000000003</v>
      </c>
      <c r="F209" s="1801">
        <v>0.40500000000000003</v>
      </c>
      <c r="G209" s="2657" t="s">
        <v>54</v>
      </c>
      <c r="H209" s="875">
        <v>0.2</v>
      </c>
      <c r="I209" s="879">
        <v>0.2</v>
      </c>
      <c r="J209" s="2816" t="s">
        <v>247</v>
      </c>
      <c r="K209" s="2817">
        <v>120</v>
      </c>
      <c r="L209" s="2794">
        <f>C201</f>
        <v>120</v>
      </c>
      <c r="M209" s="115"/>
      <c r="N209" s="777" t="s">
        <v>145</v>
      </c>
      <c r="O209" s="1243"/>
      <c r="P209" s="1448"/>
      <c r="Q209" s="1561">
        <f>R209/1000/0.04</f>
        <v>0.34899999999999998</v>
      </c>
      <c r="R209" s="1430">
        <f>I197+F207</f>
        <v>13.96</v>
      </c>
      <c r="S209" s="1820">
        <f>T209/1000/0.04</f>
        <v>0.23624999999999999</v>
      </c>
      <c r="T209" s="1449">
        <f>F215</f>
        <v>9.4499999999999993</v>
      </c>
      <c r="U209" s="1243">
        <f t="shared" si="191"/>
        <v>0.34899999999999998</v>
      </c>
      <c r="V209" s="1430">
        <f t="shared" si="192"/>
        <v>13.96</v>
      </c>
      <c r="W209" s="1243">
        <f t="shared" si="193"/>
        <v>0.58524999999999994</v>
      </c>
      <c r="X209" s="1339">
        <f t="shared" si="194"/>
        <v>23.41</v>
      </c>
      <c r="Z209" s="1301" t="s">
        <v>432</v>
      </c>
      <c r="AA209" s="1043"/>
      <c r="AB209" s="1516"/>
      <c r="AC209" s="1267"/>
      <c r="AD209" s="1429"/>
      <c r="AE209" s="1267"/>
      <c r="AF209" s="1508"/>
      <c r="AG209" s="1267">
        <f t="shared" si="199"/>
        <v>0</v>
      </c>
      <c r="AH209" s="1430">
        <f t="shared" si="199"/>
        <v>0</v>
      </c>
      <c r="AI209" s="1267">
        <f t="shared" si="199"/>
        <v>0</v>
      </c>
      <c r="AJ209" s="1339">
        <f t="shared" si="199"/>
        <v>0</v>
      </c>
      <c r="AL209" s="1282" t="s">
        <v>138</v>
      </c>
      <c r="AM209" s="1283">
        <f t="shared" si="178"/>
        <v>0</v>
      </c>
      <c r="AN209" s="1291">
        <f t="shared" si="179"/>
        <v>0</v>
      </c>
      <c r="AO209" s="1301" t="s">
        <v>432</v>
      </c>
      <c r="AP209" s="1503">
        <f t="shared" si="200"/>
        <v>0</v>
      </c>
      <c r="AQ209" s="1518">
        <f t="shared" si="200"/>
        <v>0</v>
      </c>
    </row>
    <row r="210" spans="1:46" ht="12.75" customHeight="1" thickBot="1">
      <c r="A210" s="1812" t="s">
        <v>399</v>
      </c>
      <c r="B210" s="1778"/>
      <c r="C210" s="1780">
        <f>SUM(C193:C204)</f>
        <v>900</v>
      </c>
      <c r="D210" s="2822" t="s">
        <v>991</v>
      </c>
      <c r="E210" s="2823"/>
      <c r="F210" s="2824"/>
      <c r="G210" s="2604"/>
      <c r="H210" s="1648"/>
      <c r="I210" s="1649"/>
      <c r="J210" s="1777"/>
      <c r="K210" s="1780"/>
      <c r="L210" s="1779"/>
      <c r="M210" s="100"/>
      <c r="N210" s="1282" t="s">
        <v>50</v>
      </c>
      <c r="O210" s="1690">
        <f>K186+H187</f>
        <v>13</v>
      </c>
      <c r="P210" s="1450">
        <f>L186+I187</f>
        <v>13</v>
      </c>
      <c r="Q210" s="1243">
        <f>K201</f>
        <v>0.72</v>
      </c>
      <c r="R210" s="1430">
        <f>L201</f>
        <v>0.72</v>
      </c>
      <c r="S210" s="1243">
        <f>H216</f>
        <v>7</v>
      </c>
      <c r="T210" s="1441">
        <f>I216</f>
        <v>7</v>
      </c>
      <c r="U210" s="1243">
        <f t="shared" si="191"/>
        <v>13.72</v>
      </c>
      <c r="V210" s="1430">
        <f t="shared" si="192"/>
        <v>13.72</v>
      </c>
      <c r="W210" s="1243">
        <f t="shared" si="193"/>
        <v>7.72</v>
      </c>
      <c r="X210" s="1339">
        <f t="shared" si="194"/>
        <v>7.72</v>
      </c>
      <c r="Z210" s="1300"/>
      <c r="AA210" s="1043"/>
      <c r="AB210" s="1513"/>
      <c r="AC210" s="1267"/>
      <c r="AD210" s="1429"/>
      <c r="AE210" s="1267"/>
      <c r="AF210" s="1508"/>
      <c r="AG210" s="1267">
        <f t="shared" si="199"/>
        <v>0</v>
      </c>
      <c r="AH210" s="1430">
        <f t="shared" si="199"/>
        <v>0</v>
      </c>
      <c r="AI210" s="1267">
        <f t="shared" si="199"/>
        <v>0</v>
      </c>
      <c r="AJ210" s="1339">
        <f t="shared" si="199"/>
        <v>0</v>
      </c>
      <c r="AL210" s="1282" t="s">
        <v>137</v>
      </c>
      <c r="AM210" s="1283">
        <f t="shared" si="178"/>
        <v>0</v>
      </c>
      <c r="AN210" s="1291">
        <f t="shared" si="179"/>
        <v>0</v>
      </c>
      <c r="AO210" s="1300" t="s">
        <v>96</v>
      </c>
      <c r="AP210" s="1503">
        <f t="shared" si="200"/>
        <v>0</v>
      </c>
      <c r="AQ210" s="1518">
        <f t="shared" si="200"/>
        <v>0</v>
      </c>
    </row>
    <row r="211" spans="1:46" ht="14.25" customHeight="1" thickBot="1">
      <c r="A211" s="765"/>
      <c r="B211" s="376" t="s">
        <v>245</v>
      </c>
      <c r="C211" s="876"/>
      <c r="D211" s="2825" t="s">
        <v>734</v>
      </c>
      <c r="E211" s="1735"/>
      <c r="F211" s="1735"/>
      <c r="G211" s="1630" t="s">
        <v>702</v>
      </c>
      <c r="H211" s="1735"/>
      <c r="I211" s="1736"/>
      <c r="J211" s="2826" t="s">
        <v>1016</v>
      </c>
      <c r="K211" s="121"/>
      <c r="L211" s="242"/>
      <c r="M211" s="115"/>
      <c r="N211" s="1282" t="s">
        <v>140</v>
      </c>
      <c r="O211" s="1243"/>
      <c r="P211" s="1236"/>
      <c r="Q211" s="1243"/>
      <c r="R211" s="1339"/>
      <c r="S211" s="1243">
        <f>C214</f>
        <v>15</v>
      </c>
      <c r="T211" s="1444">
        <f>C214</f>
        <v>15</v>
      </c>
      <c r="U211" s="1243">
        <f t="shared" si="191"/>
        <v>0</v>
      </c>
      <c r="V211" s="1430">
        <f t="shared" si="192"/>
        <v>0</v>
      </c>
      <c r="W211" s="1243">
        <f t="shared" si="193"/>
        <v>15</v>
      </c>
      <c r="X211" s="1339">
        <f t="shared" si="194"/>
        <v>15</v>
      </c>
      <c r="Z211" s="2139" t="s">
        <v>860</v>
      </c>
      <c r="AA211" s="2144">
        <f t="shared" ref="AA211:AF211" si="201">SUM(AA206:AA210)</f>
        <v>69.42</v>
      </c>
      <c r="AB211" s="2145">
        <f t="shared" si="201"/>
        <v>48.6</v>
      </c>
      <c r="AC211" s="2146">
        <f t="shared" si="201"/>
        <v>0</v>
      </c>
      <c r="AD211" s="2145">
        <f t="shared" si="201"/>
        <v>0</v>
      </c>
      <c r="AE211" s="2146">
        <f t="shared" si="201"/>
        <v>0</v>
      </c>
      <c r="AF211" s="2145">
        <f t="shared" si="201"/>
        <v>0</v>
      </c>
      <c r="AG211" s="2147">
        <f t="shared" si="199"/>
        <v>69.42</v>
      </c>
      <c r="AH211" s="2148">
        <f t="shared" si="199"/>
        <v>48.6</v>
      </c>
      <c r="AI211" s="2147">
        <f t="shared" si="199"/>
        <v>0</v>
      </c>
      <c r="AJ211" s="2149">
        <f t="shared" si="199"/>
        <v>0</v>
      </c>
      <c r="AL211" s="1282" t="s">
        <v>77</v>
      </c>
      <c r="AM211" s="1283">
        <f t="shared" si="178"/>
        <v>0</v>
      </c>
      <c r="AN211" s="1291">
        <f t="shared" si="179"/>
        <v>0</v>
      </c>
      <c r="AO211" s="2139" t="s">
        <v>860</v>
      </c>
      <c r="AP211" s="2102">
        <f t="shared" si="200"/>
        <v>69.42</v>
      </c>
      <c r="AQ211" s="1518">
        <f t="shared" si="200"/>
        <v>48.6</v>
      </c>
    </row>
    <row r="212" spans="1:46" ht="15.75" customHeight="1" thickBot="1">
      <c r="A212" s="2748" t="s">
        <v>524</v>
      </c>
      <c r="B212" s="261" t="s">
        <v>525</v>
      </c>
      <c r="C212" s="270">
        <v>200</v>
      </c>
      <c r="D212" s="2827" t="s">
        <v>100</v>
      </c>
      <c r="E212" s="872" t="s">
        <v>101</v>
      </c>
      <c r="F212" s="1792" t="s">
        <v>102</v>
      </c>
      <c r="G212" s="2827" t="s">
        <v>100</v>
      </c>
      <c r="H212" s="872" t="s">
        <v>101</v>
      </c>
      <c r="I212" s="1792" t="s">
        <v>102</v>
      </c>
      <c r="J212" s="1795" t="s">
        <v>100</v>
      </c>
      <c r="K212" s="172" t="s">
        <v>101</v>
      </c>
      <c r="L212" s="173" t="s">
        <v>102</v>
      </c>
      <c r="M212" s="100"/>
      <c r="N212" s="1282" t="s">
        <v>442</v>
      </c>
      <c r="O212" s="1243"/>
      <c r="P212" s="1236"/>
      <c r="Q212" s="1243"/>
      <c r="R212" s="1339"/>
      <c r="S212" s="1243">
        <f>H213</f>
        <v>1.5</v>
      </c>
      <c r="T212" s="1444">
        <f>I213</f>
        <v>1.5</v>
      </c>
      <c r="U212" s="1243">
        <f t="shared" si="191"/>
        <v>0</v>
      </c>
      <c r="V212" s="1430">
        <f t="shared" si="192"/>
        <v>0</v>
      </c>
      <c r="W212" s="1243">
        <f t="shared" si="193"/>
        <v>1.5</v>
      </c>
      <c r="X212" s="1339">
        <f t="shared" si="194"/>
        <v>1.5</v>
      </c>
      <c r="Z212" s="2134" t="s">
        <v>861</v>
      </c>
      <c r="AA212" s="2135">
        <f t="shared" ref="AA212:AF212" si="202">AA204+AA211</f>
        <v>126.56</v>
      </c>
      <c r="AB212" s="2156">
        <f t="shared" si="202"/>
        <v>94.6</v>
      </c>
      <c r="AC212" s="2170">
        <f t="shared" si="202"/>
        <v>103.17999999999999</v>
      </c>
      <c r="AD212" s="2169">
        <f t="shared" si="202"/>
        <v>85.25</v>
      </c>
      <c r="AE212" s="2135">
        <f t="shared" si="202"/>
        <v>41.691000000000003</v>
      </c>
      <c r="AF212" s="2155">
        <f t="shared" si="202"/>
        <v>35.020000000000003</v>
      </c>
      <c r="AG212" s="2136">
        <f>AA212+AC212</f>
        <v>229.74</v>
      </c>
      <c r="AH212" s="2137">
        <f>AB212+AD212</f>
        <v>179.85</v>
      </c>
      <c r="AI212" s="2136">
        <f t="shared" ref="AI212" si="203">AC212+AE212</f>
        <v>144.87099999999998</v>
      </c>
      <c r="AJ212" s="2138">
        <f t="shared" ref="AJ212" si="204">AD212+AF212</f>
        <v>120.27000000000001</v>
      </c>
      <c r="AL212" s="1282" t="s">
        <v>54</v>
      </c>
      <c r="AM212" s="1283">
        <f t="shared" si="178"/>
        <v>2.1349999999999998</v>
      </c>
      <c r="AN212" s="1291">
        <f t="shared" si="179"/>
        <v>2.1350000000000002</v>
      </c>
      <c r="AO212" s="1303" t="s">
        <v>135</v>
      </c>
      <c r="AP212" s="2173">
        <f t="shared" si="200"/>
        <v>271.43100000000004</v>
      </c>
      <c r="AQ212" s="1519">
        <f t="shared" si="200"/>
        <v>214.87</v>
      </c>
    </row>
    <row r="213" spans="1:46" ht="12.75" customHeight="1">
      <c r="A213" s="2828" t="s">
        <v>735</v>
      </c>
      <c r="B213" s="274" t="s">
        <v>907</v>
      </c>
      <c r="C213" s="858">
        <v>90</v>
      </c>
      <c r="D213" s="140" t="s">
        <v>121</v>
      </c>
      <c r="E213" s="139">
        <v>84.44</v>
      </c>
      <c r="F213" s="1659">
        <v>58.61</v>
      </c>
      <c r="G213" s="2332" t="s">
        <v>92</v>
      </c>
      <c r="H213" s="1785">
        <v>1.5</v>
      </c>
      <c r="I213" s="1786">
        <v>1.5</v>
      </c>
      <c r="J213" s="1850" t="s">
        <v>529</v>
      </c>
      <c r="K213" s="139">
        <v>15</v>
      </c>
      <c r="L213" s="1771">
        <v>15</v>
      </c>
      <c r="M213" s="100"/>
      <c r="N213" s="1282" t="s">
        <v>138</v>
      </c>
      <c r="O213" s="1243"/>
      <c r="P213" s="1236"/>
      <c r="Q213" s="1243"/>
      <c r="R213" s="1339"/>
      <c r="S213" s="1243"/>
      <c r="T213" s="1444"/>
      <c r="U213" s="1243">
        <f t="shared" si="191"/>
        <v>0</v>
      </c>
      <c r="V213" s="1430">
        <f t="shared" si="192"/>
        <v>0</v>
      </c>
      <c r="W213" s="1243">
        <f t="shared" si="193"/>
        <v>0</v>
      </c>
      <c r="X213" s="1339">
        <f t="shared" si="194"/>
        <v>0</v>
      </c>
      <c r="Z213" s="1333" t="s">
        <v>413</v>
      </c>
      <c r="AA213" s="1334"/>
      <c r="AB213" s="1335"/>
      <c r="AC213" s="1043"/>
      <c r="AD213" s="1336"/>
      <c r="AE213" s="1043"/>
      <c r="AF213" s="1337"/>
      <c r="AG213" s="1267"/>
      <c r="AH213" s="1338"/>
      <c r="AI213" s="1267"/>
      <c r="AJ213" s="1339"/>
      <c r="AL213" s="1282" t="s">
        <v>116</v>
      </c>
      <c r="AM213" s="1283">
        <f t="shared" si="178"/>
        <v>0</v>
      </c>
      <c r="AN213" s="1291">
        <f t="shared" si="179"/>
        <v>0</v>
      </c>
      <c r="AO213" s="1305" t="s">
        <v>413</v>
      </c>
      <c r="AP213" s="1283"/>
      <c r="AQ213" s="78"/>
    </row>
    <row r="214" spans="1:46" ht="15" customHeight="1">
      <c r="A214" s="1687" t="s">
        <v>9</v>
      </c>
      <c r="B214" s="1646" t="s">
        <v>512</v>
      </c>
      <c r="C214" s="1822">
        <v>15</v>
      </c>
      <c r="D214" s="198" t="s">
        <v>172</v>
      </c>
      <c r="E214" s="243">
        <v>41.691000000000003</v>
      </c>
      <c r="F214" s="245">
        <v>35.020000000000003</v>
      </c>
      <c r="G214" s="199" t="s">
        <v>81</v>
      </c>
      <c r="H214" s="2702">
        <v>66</v>
      </c>
      <c r="I214" s="1801"/>
      <c r="J214" s="100"/>
      <c r="K214" s="100"/>
      <c r="L214" s="111"/>
      <c r="M214" s="100"/>
      <c r="N214" s="1282" t="s">
        <v>137</v>
      </c>
      <c r="O214" s="1243"/>
      <c r="P214" s="1236"/>
      <c r="Q214" s="1243"/>
      <c r="R214" s="1339"/>
      <c r="S214" s="1243"/>
      <c r="T214" s="1444"/>
      <c r="U214" s="1243">
        <f t="shared" si="191"/>
        <v>0</v>
      </c>
      <c r="V214" s="1430">
        <f t="shared" si="192"/>
        <v>0</v>
      </c>
      <c r="W214" s="1243">
        <f t="shared" si="193"/>
        <v>0</v>
      </c>
      <c r="X214" s="1339">
        <f t="shared" si="194"/>
        <v>0</v>
      </c>
      <c r="Z214" s="1704" t="s">
        <v>543</v>
      </c>
      <c r="AA214" s="2133"/>
      <c r="AB214" s="2122"/>
      <c r="AC214" s="1043"/>
      <c r="AD214" s="1308"/>
      <c r="AE214" s="1043"/>
      <c r="AF214" s="2123"/>
      <c r="AG214" s="1267">
        <f t="shared" ref="AG214" si="205">AA214+AC214</f>
        <v>0</v>
      </c>
      <c r="AH214" s="1345">
        <f t="shared" ref="AH214" si="206">AB214+AD214</f>
        <v>0</v>
      </c>
      <c r="AI214" s="1267">
        <f t="shared" ref="AI214" si="207">AC214+AE214</f>
        <v>0</v>
      </c>
      <c r="AJ214" s="1346">
        <f t="shared" ref="AJ214" si="208">AD214+AF214</f>
        <v>0</v>
      </c>
      <c r="AL214" s="1252" t="s">
        <v>167</v>
      </c>
      <c r="AM214" s="1283">
        <f t="shared" si="178"/>
        <v>1.5279999999999998</v>
      </c>
      <c r="AN214" s="1291">
        <f t="shared" si="179"/>
        <v>1.5279999999999998</v>
      </c>
      <c r="AO214" s="1704" t="s">
        <v>543</v>
      </c>
      <c r="AP214" s="1307">
        <f t="shared" ref="AP214:AQ218" si="209">AA214+AC214+AE214</f>
        <v>0</v>
      </c>
      <c r="AQ214" s="1308">
        <f t="shared" si="209"/>
        <v>0</v>
      </c>
    </row>
    <row r="215" spans="1:46" ht="15" customHeight="1">
      <c r="A215" s="2759" t="s">
        <v>9</v>
      </c>
      <c r="B215" s="261" t="s">
        <v>426</v>
      </c>
      <c r="C215" s="273">
        <v>20</v>
      </c>
      <c r="D215" s="198" t="s">
        <v>174</v>
      </c>
      <c r="E215" s="2829" t="s">
        <v>750</v>
      </c>
      <c r="F215" s="245">
        <v>9.4499999999999993</v>
      </c>
      <c r="G215" s="2701" t="s">
        <v>1007</v>
      </c>
      <c r="H215" s="115"/>
      <c r="I215" s="111"/>
      <c r="J215" s="100"/>
      <c r="K215" s="100"/>
      <c r="L215" s="111"/>
      <c r="M215" s="100"/>
      <c r="N215" s="1282" t="s">
        <v>77</v>
      </c>
      <c r="O215" s="1243"/>
      <c r="P215" s="1236"/>
      <c r="Q215" s="1243"/>
      <c r="R215" s="1339"/>
      <c r="S215" s="1243"/>
      <c r="T215" s="1444"/>
      <c r="U215" s="1243">
        <f t="shared" si="191"/>
        <v>0</v>
      </c>
      <c r="V215" s="1430">
        <f t="shared" si="192"/>
        <v>0</v>
      </c>
      <c r="W215" s="1243">
        <f t="shared" si="193"/>
        <v>0</v>
      </c>
      <c r="X215" s="1339">
        <f t="shared" si="194"/>
        <v>0</v>
      </c>
      <c r="Z215" s="1340" t="s">
        <v>414</v>
      </c>
      <c r="AA215" s="1341"/>
      <c r="AB215" s="2253"/>
      <c r="AC215" s="1043">
        <f>K209</f>
        <v>120</v>
      </c>
      <c r="AD215" s="1343">
        <f>L209</f>
        <v>120</v>
      </c>
      <c r="AE215" s="1267"/>
      <c r="AF215" s="1344"/>
      <c r="AG215" s="1267">
        <f t="shared" ref="AG215:AJ217" si="210">AA215+AC215</f>
        <v>120</v>
      </c>
      <c r="AH215" s="1345">
        <f t="shared" si="210"/>
        <v>120</v>
      </c>
      <c r="AI215" s="1267">
        <f t="shared" si="210"/>
        <v>120</v>
      </c>
      <c r="AJ215" s="1346">
        <f t="shared" si="210"/>
        <v>120</v>
      </c>
      <c r="AL215" s="1253" t="s">
        <v>163</v>
      </c>
      <c r="AM215" s="1283">
        <f t="shared" si="178"/>
        <v>8.0000000000000002E-3</v>
      </c>
      <c r="AN215" s="1291">
        <f t="shared" si="179"/>
        <v>8.0000000000000002E-3</v>
      </c>
      <c r="AO215" s="1306" t="s">
        <v>414</v>
      </c>
      <c r="AP215" s="1307">
        <f t="shared" si="209"/>
        <v>120</v>
      </c>
      <c r="AQ215" s="1308">
        <f t="shared" si="209"/>
        <v>120</v>
      </c>
    </row>
    <row r="216" spans="1:46" ht="12.75" customHeight="1">
      <c r="A216" s="112"/>
      <c r="B216" s="1775"/>
      <c r="C216" s="115"/>
      <c r="D216" s="257" t="s">
        <v>79</v>
      </c>
      <c r="E216" s="875">
        <v>7.2</v>
      </c>
      <c r="F216" s="879">
        <v>7.2</v>
      </c>
      <c r="G216" s="198" t="s">
        <v>50</v>
      </c>
      <c r="H216" s="243">
        <v>7</v>
      </c>
      <c r="I216" s="1774">
        <v>7</v>
      </c>
      <c r="J216" s="100"/>
      <c r="K216" s="100"/>
      <c r="L216" s="111"/>
      <c r="M216" s="100"/>
      <c r="N216" s="476" t="s">
        <v>443</v>
      </c>
      <c r="O216" s="1243">
        <f>E189</f>
        <v>0.6</v>
      </c>
      <c r="P216" s="1236">
        <f>F189</f>
        <v>0.6</v>
      </c>
      <c r="Q216" s="1243">
        <f>E201+E209+H209+H202+K205</f>
        <v>1.175</v>
      </c>
      <c r="R216" s="1339">
        <f>F201+I209+I202+F209+L205</f>
        <v>1.1750000000000003</v>
      </c>
      <c r="S216" s="1243">
        <f>E219</f>
        <v>0.36</v>
      </c>
      <c r="T216" s="1444">
        <f>F219</f>
        <v>0.36</v>
      </c>
      <c r="U216" s="1243">
        <f t="shared" si="191"/>
        <v>1.7749999999999999</v>
      </c>
      <c r="V216" s="1430">
        <f t="shared" si="192"/>
        <v>1.7750000000000004</v>
      </c>
      <c r="W216" s="1243">
        <f t="shared" si="193"/>
        <v>1.5350000000000001</v>
      </c>
      <c r="X216" s="1339">
        <f t="shared" si="194"/>
        <v>1.5350000000000001</v>
      </c>
      <c r="Z216" s="1347" t="s">
        <v>415</v>
      </c>
      <c r="AA216" s="1348"/>
      <c r="AB216" s="2254"/>
      <c r="AC216" s="1043"/>
      <c r="AD216" s="1350"/>
      <c r="AE216" s="1351"/>
      <c r="AF216" s="1352"/>
      <c r="AG216" s="1267">
        <f t="shared" si="210"/>
        <v>0</v>
      </c>
      <c r="AH216" s="1345">
        <f t="shared" si="210"/>
        <v>0</v>
      </c>
      <c r="AI216" s="1267">
        <f t="shared" si="210"/>
        <v>0</v>
      </c>
      <c r="AJ216" s="1346">
        <f t="shared" si="210"/>
        <v>0</v>
      </c>
      <c r="AL216" s="1254" t="s">
        <v>407</v>
      </c>
      <c r="AM216" s="1283">
        <f t="shared" si="178"/>
        <v>1.17</v>
      </c>
      <c r="AN216" s="1291">
        <f t="shared" si="179"/>
        <v>1.17</v>
      </c>
      <c r="AO216" s="1309" t="s">
        <v>415</v>
      </c>
      <c r="AP216" s="1283">
        <f t="shared" si="209"/>
        <v>0</v>
      </c>
      <c r="AQ216" s="1308">
        <f t="shared" si="209"/>
        <v>0</v>
      </c>
    </row>
    <row r="217" spans="1:46" ht="12.75" customHeight="1">
      <c r="A217" s="2590"/>
      <c r="B217" s="1087"/>
      <c r="C217" s="107"/>
      <c r="D217" s="199" t="s">
        <v>89</v>
      </c>
      <c r="E217" s="1805">
        <v>1.8</v>
      </c>
      <c r="F217" s="1727">
        <v>1.8</v>
      </c>
      <c r="G217" s="199" t="s">
        <v>81</v>
      </c>
      <c r="H217" s="2702">
        <v>145</v>
      </c>
      <c r="I217" s="1801"/>
      <c r="J217" s="100"/>
      <c r="K217" s="100"/>
      <c r="L217" s="111"/>
      <c r="M217" s="100"/>
      <c r="N217" s="1282" t="s">
        <v>444</v>
      </c>
      <c r="O217" s="1243"/>
      <c r="P217" s="1236"/>
      <c r="Q217" s="1243"/>
      <c r="R217" s="1339"/>
      <c r="S217" s="1243"/>
      <c r="T217" s="1444"/>
      <c r="U217" s="1243">
        <f t="shared" si="191"/>
        <v>0</v>
      </c>
      <c r="V217" s="1430">
        <f t="shared" si="192"/>
        <v>0</v>
      </c>
      <c r="W217" s="1243">
        <f t="shared" si="193"/>
        <v>0</v>
      </c>
      <c r="X217" s="1339">
        <f t="shared" si="194"/>
        <v>0</v>
      </c>
      <c r="Z217" s="1353" t="s">
        <v>416</v>
      </c>
      <c r="AA217" s="1348"/>
      <c r="AB217" s="2254"/>
      <c r="AC217" s="1043"/>
      <c r="AD217" s="1350"/>
      <c r="AE217" s="1267"/>
      <c r="AF217" s="1352"/>
      <c r="AG217" s="1267">
        <f t="shared" si="210"/>
        <v>0</v>
      </c>
      <c r="AH217" s="1345">
        <f t="shared" si="210"/>
        <v>0</v>
      </c>
      <c r="AI217" s="1267">
        <f t="shared" si="210"/>
        <v>0</v>
      </c>
      <c r="AJ217" s="1346">
        <f t="shared" si="210"/>
        <v>0</v>
      </c>
      <c r="AL217" s="1255" t="s">
        <v>136</v>
      </c>
      <c r="AM217" s="1292">
        <f t="shared" si="178"/>
        <v>0.35</v>
      </c>
      <c r="AN217" s="1293">
        <f t="shared" si="179"/>
        <v>0.35</v>
      </c>
      <c r="AO217" s="1310" t="s">
        <v>416</v>
      </c>
      <c r="AP217" s="1283">
        <f t="shared" si="209"/>
        <v>0</v>
      </c>
      <c r="AQ217" s="1308">
        <f t="shared" si="209"/>
        <v>0</v>
      </c>
    </row>
    <row r="218" spans="1:46" ht="12" customHeight="1" thickBot="1">
      <c r="A218" s="2590"/>
      <c r="B218" s="1087"/>
      <c r="C218" s="107"/>
      <c r="D218" s="199" t="s">
        <v>89</v>
      </c>
      <c r="E218" s="1805">
        <v>1.8</v>
      </c>
      <c r="F218" s="1727">
        <v>1.8</v>
      </c>
      <c r="G218" s="199" t="s">
        <v>326</v>
      </c>
      <c r="H218" s="243">
        <v>7.5</v>
      </c>
      <c r="I218" s="245">
        <v>7</v>
      </c>
      <c r="J218" s="100"/>
      <c r="K218" s="100"/>
      <c r="L218" s="111"/>
      <c r="M218" s="100"/>
      <c r="N218" s="1252" t="s">
        <v>167</v>
      </c>
      <c r="O218" s="1247">
        <f t="shared" ref="O218:T218" si="211">O219+O220+O221+O222</f>
        <v>1.3699999999999999</v>
      </c>
      <c r="P218" s="1454">
        <f t="shared" si="211"/>
        <v>1.3699999999999999</v>
      </c>
      <c r="Q218" s="1247">
        <f t="shared" si="211"/>
        <v>0.158</v>
      </c>
      <c r="R218" s="1455">
        <f t="shared" si="211"/>
        <v>0.158</v>
      </c>
      <c r="S218" s="1257">
        <f t="shared" si="211"/>
        <v>0</v>
      </c>
      <c r="T218" s="1456">
        <f t="shared" si="211"/>
        <v>0</v>
      </c>
      <c r="U218" s="1561">
        <f t="shared" ref="U218:U223" si="212">O218+Q218</f>
        <v>1.5279999999999998</v>
      </c>
      <c r="V218" s="1430">
        <f t="shared" si="192"/>
        <v>1.5279999999999998</v>
      </c>
      <c r="W218" s="1243">
        <f t="shared" si="193"/>
        <v>0.158</v>
      </c>
      <c r="X218" s="1339">
        <f t="shared" si="194"/>
        <v>0.158</v>
      </c>
      <c r="Z218" s="1354" t="s">
        <v>417</v>
      </c>
      <c r="AA218" s="1355"/>
      <c r="AB218" s="2255"/>
      <c r="AC218" s="1265"/>
      <c r="AD218" s="1357"/>
      <c r="AE218" s="1268">
        <f>H218</f>
        <v>7.5</v>
      </c>
      <c r="AF218" s="1358">
        <f>I218</f>
        <v>7</v>
      </c>
      <c r="AG218" s="1268">
        <f>AA218+AC218</f>
        <v>0</v>
      </c>
      <c r="AH218" s="1359"/>
      <c r="AI218" s="1268">
        <f>AC218+AE218</f>
        <v>7.5</v>
      </c>
      <c r="AJ218" s="1360"/>
      <c r="AL218" s="483" t="s">
        <v>98</v>
      </c>
      <c r="AM218" s="1294">
        <f>O223+Q223+S223</f>
        <v>14.4</v>
      </c>
      <c r="AN218" s="1295">
        <f>P223+R223+T223</f>
        <v>14.4</v>
      </c>
      <c r="AO218" s="1311" t="s">
        <v>417</v>
      </c>
      <c r="AP218" s="1292">
        <f t="shared" si="209"/>
        <v>7.5</v>
      </c>
      <c r="AQ218" s="1312">
        <f t="shared" si="209"/>
        <v>7</v>
      </c>
    </row>
    <row r="219" spans="1:46" ht="12.75" customHeight="1" thickBot="1">
      <c r="A219" s="1812" t="s">
        <v>400</v>
      </c>
      <c r="B219" s="1813"/>
      <c r="C219" s="2603">
        <f>SUM(C212:C216)</f>
        <v>325</v>
      </c>
      <c r="D219" s="2830" t="s">
        <v>54</v>
      </c>
      <c r="E219" s="2667">
        <v>0.36</v>
      </c>
      <c r="F219" s="2764">
        <v>0.36</v>
      </c>
      <c r="G219" s="1777"/>
      <c r="H219" s="1780"/>
      <c r="I219" s="1779"/>
      <c r="J219" s="1780"/>
      <c r="K219" s="1780"/>
      <c r="L219" s="1779"/>
      <c r="M219" s="100"/>
      <c r="N219" s="1253" t="s">
        <v>163</v>
      </c>
      <c r="O219" s="1248"/>
      <c r="P219" s="1457"/>
      <c r="Q219" s="1248">
        <f>E202</f>
        <v>8.0000000000000002E-3</v>
      </c>
      <c r="R219" s="1458">
        <f>F202</f>
        <v>8.0000000000000002E-3</v>
      </c>
      <c r="S219" s="1258"/>
      <c r="T219" s="1457"/>
      <c r="U219" s="1262">
        <f t="shared" si="212"/>
        <v>8.0000000000000002E-3</v>
      </c>
      <c r="V219" s="1458">
        <f t="shared" si="192"/>
        <v>8.0000000000000002E-3</v>
      </c>
      <c r="W219" s="1244">
        <f t="shared" si="193"/>
        <v>8.0000000000000002E-3</v>
      </c>
      <c r="X219" s="1458">
        <f t="shared" si="194"/>
        <v>8.0000000000000002E-3</v>
      </c>
      <c r="Z219" s="1354" t="s">
        <v>546</v>
      </c>
      <c r="AA219" s="1355"/>
      <c r="AB219" s="2255"/>
      <c r="AC219" s="1265"/>
      <c r="AD219" s="1357"/>
      <c r="AE219" s="1268"/>
      <c r="AF219" s="1358"/>
      <c r="AG219" s="1268">
        <f>AA219+AC219</f>
        <v>0</v>
      </c>
      <c r="AH219" s="1359"/>
      <c r="AI219" s="1268">
        <f>AC219+AE219</f>
        <v>0</v>
      </c>
      <c r="AJ219" s="1360"/>
      <c r="AO219" s="1313" t="s">
        <v>418</v>
      </c>
      <c r="AP219" s="2172">
        <f t="shared" ref="AP219:AP230" si="213">AA220+AC220+AE220</f>
        <v>127.5</v>
      </c>
      <c r="AQ219" s="1315">
        <f t="shared" ref="AQ219:AQ230" si="214">AB220+AD220+AF220</f>
        <v>127</v>
      </c>
      <c r="AS219" s="11"/>
      <c r="AT219" s="11"/>
    </row>
    <row r="220" spans="1:46" ht="14.25" customHeight="1" thickBot="1">
      <c r="A220" s="134"/>
      <c r="B220" s="110"/>
      <c r="C220" s="115"/>
      <c r="D220" s="115"/>
      <c r="E220" s="115"/>
      <c r="F220" s="115"/>
      <c r="G220" s="100"/>
      <c r="H220" s="100"/>
      <c r="I220" s="100"/>
      <c r="J220" s="226"/>
      <c r="K220" s="206"/>
      <c r="L220" s="207"/>
      <c r="M220" s="100"/>
      <c r="N220" s="1254" t="s">
        <v>407</v>
      </c>
      <c r="O220" s="1249">
        <f>F191</f>
        <v>1.17</v>
      </c>
      <c r="P220" s="1459">
        <f>F191</f>
        <v>1.17</v>
      </c>
      <c r="Q220" s="1249"/>
      <c r="R220" s="1460"/>
      <c r="S220" s="1259"/>
      <c r="T220" s="1459"/>
      <c r="U220" s="1262">
        <f t="shared" si="212"/>
        <v>1.17</v>
      </c>
      <c r="V220" s="1458">
        <f t="shared" si="192"/>
        <v>1.17</v>
      </c>
      <c r="W220" s="1244">
        <f t="shared" si="193"/>
        <v>0</v>
      </c>
      <c r="X220" s="1458">
        <f t="shared" si="194"/>
        <v>0</v>
      </c>
      <c r="Z220" s="1361" t="s">
        <v>418</v>
      </c>
      <c r="AA220" s="1705">
        <f t="shared" ref="AA220:AF220" si="215">SUM(AA214:AA219)</f>
        <v>0</v>
      </c>
      <c r="AB220" s="1363">
        <f t="shared" si="215"/>
        <v>0</v>
      </c>
      <c r="AC220" s="1364">
        <f t="shared" si="215"/>
        <v>120</v>
      </c>
      <c r="AD220" s="1365">
        <f t="shared" si="215"/>
        <v>120</v>
      </c>
      <c r="AE220" s="1366">
        <f t="shared" si="215"/>
        <v>7.5</v>
      </c>
      <c r="AF220" s="1367">
        <f t="shared" si="215"/>
        <v>7</v>
      </c>
      <c r="AG220" s="2171">
        <f>AA220+AC220</f>
        <v>120</v>
      </c>
      <c r="AH220" s="1368">
        <f>AB220+AD220</f>
        <v>120</v>
      </c>
      <c r="AI220" s="1366">
        <f>AC220+AE220</f>
        <v>127.5</v>
      </c>
      <c r="AJ220" s="1369">
        <f>AD220+AF220</f>
        <v>127</v>
      </c>
      <c r="AO220" s="1493" t="s">
        <v>427</v>
      </c>
      <c r="AP220" s="1304">
        <f t="shared" si="213"/>
        <v>0</v>
      </c>
      <c r="AQ220" s="1317">
        <f t="shared" si="214"/>
        <v>0</v>
      </c>
      <c r="AS220" s="11"/>
      <c r="AT220" s="11"/>
    </row>
    <row r="221" spans="1:46">
      <c r="A221" s="124"/>
      <c r="B221" s="110"/>
      <c r="C221" s="107"/>
      <c r="D221" s="115"/>
      <c r="E221" s="115"/>
      <c r="F221" s="115"/>
      <c r="G221" s="100"/>
      <c r="H221" s="100"/>
      <c r="I221" s="100"/>
      <c r="J221" s="110"/>
      <c r="K221" s="109"/>
      <c r="L221" s="154"/>
      <c r="M221" s="100"/>
      <c r="N221" s="1255" t="s">
        <v>136</v>
      </c>
      <c r="O221" s="1250">
        <f>K187</f>
        <v>0.2</v>
      </c>
      <c r="P221" s="1461">
        <f>L187</f>
        <v>0.2</v>
      </c>
      <c r="Q221" s="1250">
        <f>K202</f>
        <v>0.15</v>
      </c>
      <c r="R221" s="1462">
        <f>L202</f>
        <v>0.15</v>
      </c>
      <c r="S221" s="1260"/>
      <c r="T221" s="1461"/>
      <c r="U221" s="1262">
        <f t="shared" si="212"/>
        <v>0.35</v>
      </c>
      <c r="V221" s="1458">
        <f t="shared" si="192"/>
        <v>0.35</v>
      </c>
      <c r="W221" s="1244">
        <f t="shared" si="193"/>
        <v>0.15</v>
      </c>
      <c r="X221" s="1458">
        <f t="shared" si="194"/>
        <v>0.15</v>
      </c>
      <c r="Z221" s="1493" t="s">
        <v>427</v>
      </c>
      <c r="AA221" s="1384"/>
      <c r="AB221" s="1482"/>
      <c r="AC221" s="1386"/>
      <c r="AD221" s="1485"/>
      <c r="AE221" s="1384"/>
      <c r="AF221" s="1482"/>
      <c r="AG221" s="1266"/>
      <c r="AH221" s="1488"/>
      <c r="AI221" s="1266">
        <f t="shared" ref="AI221:AI231" si="216">AC221+AE221</f>
        <v>0</v>
      </c>
      <c r="AJ221" s="1491"/>
      <c r="AO221" s="1478" t="s">
        <v>428</v>
      </c>
      <c r="AP221" s="1283">
        <f t="shared" si="213"/>
        <v>15</v>
      </c>
      <c r="AQ221" s="1308">
        <f t="shared" si="214"/>
        <v>15</v>
      </c>
      <c r="AS221" s="11"/>
      <c r="AT221" s="11"/>
    </row>
    <row r="222" spans="1:46" ht="15.75" thickBot="1">
      <c r="A222" s="100"/>
      <c r="B222" s="2631" t="s">
        <v>241</v>
      </c>
      <c r="C222" s="100"/>
      <c r="D222" s="100"/>
      <c r="E222" s="100"/>
      <c r="F222" s="2632"/>
      <c r="G222" s="2632"/>
      <c r="H222" s="2632"/>
      <c r="I222" s="100"/>
      <c r="J222" s="100"/>
      <c r="K222" s="2632"/>
      <c r="L222" s="100"/>
      <c r="M222" s="100"/>
      <c r="N222" s="1255" t="s">
        <v>460</v>
      </c>
      <c r="O222" s="1250"/>
      <c r="P222" s="1461"/>
      <c r="Q222" s="1250"/>
      <c r="R222" s="1462"/>
      <c r="S222" s="1260"/>
      <c r="T222" s="1461"/>
      <c r="U222" s="1262">
        <f t="shared" si="212"/>
        <v>0</v>
      </c>
      <c r="V222" s="1458">
        <f t="shared" ref="V222:X223" si="217">P222+R222</f>
        <v>0</v>
      </c>
      <c r="W222" s="1244">
        <f t="shared" si="217"/>
        <v>0</v>
      </c>
      <c r="X222" s="1458">
        <f t="shared" si="217"/>
        <v>0</v>
      </c>
      <c r="Z222" s="1478" t="s">
        <v>428</v>
      </c>
      <c r="AA222" s="1390">
        <f>K185</f>
        <v>15</v>
      </c>
      <c r="AB222" s="1483">
        <f>L185</f>
        <v>15</v>
      </c>
      <c r="AC222" s="1392"/>
      <c r="AD222" s="1486"/>
      <c r="AE222" s="1390"/>
      <c r="AF222" s="1483"/>
      <c r="AG222" s="1267">
        <f t="shared" ref="AG222:AH224" si="218">AA222+AC222</f>
        <v>15</v>
      </c>
      <c r="AH222" s="1489">
        <f t="shared" si="218"/>
        <v>15</v>
      </c>
      <c r="AI222" s="1267">
        <f t="shared" si="216"/>
        <v>0</v>
      </c>
      <c r="AJ222" s="1442">
        <f t="shared" ref="AJ222:AJ227" si="219">AD222+AF222</f>
        <v>0</v>
      </c>
      <c r="AO222" s="1479" t="s">
        <v>429</v>
      </c>
      <c r="AP222" s="1292">
        <f t="shared" si="213"/>
        <v>0</v>
      </c>
      <c r="AQ222" s="1312">
        <f t="shared" si="214"/>
        <v>0</v>
      </c>
      <c r="AR222" s="774"/>
      <c r="AS222" s="11"/>
      <c r="AT222" s="11"/>
    </row>
    <row r="223" spans="1:46" ht="15" customHeight="1" thickBot="1">
      <c r="A223" s="100"/>
      <c r="B223" s="100"/>
      <c r="C223" s="2633" t="s">
        <v>565</v>
      </c>
      <c r="D223" s="100"/>
      <c r="E223" s="2634"/>
      <c r="F223" s="100"/>
      <c r="G223" s="100"/>
      <c r="H223" s="100"/>
      <c r="I223" s="100"/>
      <c r="J223" s="100"/>
      <c r="K223" s="2635" t="s">
        <v>118</v>
      </c>
      <c r="L223" s="100"/>
      <c r="M223" s="100"/>
      <c r="N223" s="483" t="s">
        <v>98</v>
      </c>
      <c r="O223" s="1251">
        <f>E75</f>
        <v>5.4</v>
      </c>
      <c r="P223" s="1463">
        <f>F75</f>
        <v>5.4</v>
      </c>
      <c r="Q223" s="1251">
        <f>H198</f>
        <v>9</v>
      </c>
      <c r="R223" s="1464">
        <f>I198</f>
        <v>9</v>
      </c>
      <c r="S223" s="1261"/>
      <c r="T223" s="1465"/>
      <c r="U223" s="1263">
        <f t="shared" si="212"/>
        <v>14.4</v>
      </c>
      <c r="V223" s="1466">
        <f t="shared" si="217"/>
        <v>14.4</v>
      </c>
      <c r="W223" s="1263">
        <f t="shared" si="217"/>
        <v>9</v>
      </c>
      <c r="X223" s="1466">
        <f t="shared" si="217"/>
        <v>9</v>
      </c>
      <c r="Z223" s="1479" t="s">
        <v>498</v>
      </c>
      <c r="AA223" s="1396"/>
      <c r="AB223" s="1484"/>
      <c r="AC223" s="1398"/>
      <c r="AD223" s="1487"/>
      <c r="AE223" s="1396"/>
      <c r="AF223" s="1484"/>
      <c r="AG223" s="1268">
        <f t="shared" si="218"/>
        <v>0</v>
      </c>
      <c r="AH223" s="1490">
        <f t="shared" si="218"/>
        <v>0</v>
      </c>
      <c r="AI223" s="1268">
        <f t="shared" si="216"/>
        <v>0</v>
      </c>
      <c r="AJ223" s="1492">
        <f t="shared" si="219"/>
        <v>0</v>
      </c>
      <c r="AO223" s="1480" t="s">
        <v>430</v>
      </c>
      <c r="AP223" s="1331">
        <f t="shared" si="213"/>
        <v>15</v>
      </c>
      <c r="AQ223" s="1332">
        <f t="shared" si="214"/>
        <v>15</v>
      </c>
      <c r="AR223" s="774"/>
      <c r="AS223" s="11"/>
      <c r="AT223" s="11"/>
    </row>
    <row r="224" spans="1:46" ht="13.5" customHeight="1" thickBot="1">
      <c r="A224" s="2632" t="s">
        <v>236</v>
      </c>
      <c r="B224" s="2632"/>
      <c r="C224" s="2636"/>
      <c r="D224" s="100"/>
      <c r="E224" s="2637" t="s">
        <v>144</v>
      </c>
      <c r="F224" s="100"/>
      <c r="G224" s="100"/>
      <c r="H224" s="2638"/>
      <c r="I224" s="2639" t="s">
        <v>564</v>
      </c>
      <c r="J224" s="2640"/>
      <c r="K224" s="100"/>
      <c r="L224" s="100"/>
      <c r="M224" s="100"/>
      <c r="N224" s="93"/>
      <c r="O224" s="14"/>
      <c r="P224" s="380"/>
      <c r="R224" s="7"/>
      <c r="S224" s="14"/>
      <c r="T224" s="380"/>
      <c r="U224" s="11"/>
      <c r="Z224" s="1480" t="s">
        <v>430</v>
      </c>
      <c r="AA224" s="1500">
        <f t="shared" ref="AA224:AF224" si="220">AA221+AA222+AA223</f>
        <v>15</v>
      </c>
      <c r="AB224" s="1425">
        <f t="shared" si="220"/>
        <v>15</v>
      </c>
      <c r="AC224" s="1481">
        <f t="shared" si="220"/>
        <v>0</v>
      </c>
      <c r="AD224" s="1423">
        <f t="shared" si="220"/>
        <v>0</v>
      </c>
      <c r="AE224" s="1500">
        <f t="shared" si="220"/>
        <v>0</v>
      </c>
      <c r="AF224" s="1425">
        <f t="shared" si="220"/>
        <v>0</v>
      </c>
      <c r="AG224" s="1331">
        <f t="shared" si="218"/>
        <v>15</v>
      </c>
      <c r="AH224" s="1424">
        <f t="shared" si="218"/>
        <v>15</v>
      </c>
      <c r="AI224" s="1331">
        <f t="shared" si="216"/>
        <v>0</v>
      </c>
      <c r="AJ224" s="1425">
        <f t="shared" si="219"/>
        <v>0</v>
      </c>
      <c r="AO224" s="1316" t="s">
        <v>273</v>
      </c>
      <c r="AP224" s="1304">
        <f t="shared" si="213"/>
        <v>161.16</v>
      </c>
      <c r="AQ224" s="1317">
        <f t="shared" si="214"/>
        <v>138.18</v>
      </c>
      <c r="AR224" s="774"/>
      <c r="AS224" s="11"/>
      <c r="AT224" s="11"/>
    </row>
    <row r="225" spans="1:46" ht="13.5" customHeight="1" thickBot="1">
      <c r="A225" s="2632"/>
      <c r="B225" s="2628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7"/>
      <c r="O225" s="14"/>
      <c r="P225" s="153"/>
      <c r="R225" s="11"/>
      <c r="S225" s="11"/>
      <c r="T225" s="11"/>
      <c r="U225" s="11"/>
      <c r="Z225" s="1316" t="s">
        <v>422</v>
      </c>
      <c r="AA225" s="1370">
        <f>E184</f>
        <v>82.8</v>
      </c>
      <c r="AB225" s="1371">
        <f>F184</f>
        <v>71.58</v>
      </c>
      <c r="AC225" s="1266">
        <f>H194</f>
        <v>78.36</v>
      </c>
      <c r="AD225" s="1372">
        <f>I194</f>
        <v>66.599999999999994</v>
      </c>
      <c r="AE225" s="1370"/>
      <c r="AF225" s="1371"/>
      <c r="AG225" s="1266"/>
      <c r="AH225" s="1373">
        <f>AB225+AD225</f>
        <v>138.18</v>
      </c>
      <c r="AI225" s="1266">
        <f t="shared" si="216"/>
        <v>78.36</v>
      </c>
      <c r="AJ225" s="1374">
        <f t="shared" si="219"/>
        <v>66.599999999999994</v>
      </c>
      <c r="AO225" s="1318" t="s">
        <v>152</v>
      </c>
      <c r="AP225" s="1292">
        <f t="shared" si="213"/>
        <v>0</v>
      </c>
      <c r="AQ225" s="1312">
        <f t="shared" si="214"/>
        <v>0</v>
      </c>
      <c r="AR225" s="115"/>
      <c r="AS225" s="11"/>
      <c r="AT225" s="11"/>
    </row>
    <row r="226" spans="1:46" ht="14.25" customHeight="1" thickBot="1">
      <c r="A226" s="383" t="s">
        <v>2</v>
      </c>
      <c r="B226" s="384" t="s">
        <v>3</v>
      </c>
      <c r="C226" s="2557" t="s">
        <v>4</v>
      </c>
      <c r="D226" s="251" t="s">
        <v>61</v>
      </c>
      <c r="E226" s="121"/>
      <c r="F226" s="121"/>
      <c r="G226" s="121"/>
      <c r="H226" s="121"/>
      <c r="I226" s="121"/>
      <c r="J226" s="121"/>
      <c r="K226" s="121"/>
      <c r="L226" s="242"/>
      <c r="M226" s="100"/>
      <c r="N226" s="134"/>
      <c r="O226" s="122"/>
      <c r="P226" s="366"/>
      <c r="Q226" s="115"/>
      <c r="R226" s="115"/>
      <c r="U226" s="11"/>
      <c r="V226" s="1233"/>
      <c r="X226" s="1233"/>
      <c r="Z226" s="1318" t="s">
        <v>423</v>
      </c>
      <c r="AA226" s="1355"/>
      <c r="AB226" s="1375"/>
      <c r="AC226" s="1268"/>
      <c r="AD226" s="1376"/>
      <c r="AE226" s="1355"/>
      <c r="AF226" s="1375"/>
      <c r="AG226" s="1268">
        <f>AA226+AC226</f>
        <v>0</v>
      </c>
      <c r="AH226" s="1377">
        <f>AB226+AD226</f>
        <v>0</v>
      </c>
      <c r="AI226" s="1268">
        <f t="shared" si="216"/>
        <v>0</v>
      </c>
      <c r="AJ226" s="1378">
        <f t="shared" si="219"/>
        <v>0</v>
      </c>
      <c r="AO226" s="1319" t="s">
        <v>419</v>
      </c>
      <c r="AP226" s="1320">
        <f t="shared" si="213"/>
        <v>161.16</v>
      </c>
      <c r="AQ226" s="1321">
        <f t="shared" si="214"/>
        <v>138.18</v>
      </c>
      <c r="AR226" s="115"/>
      <c r="AS226" s="11"/>
      <c r="AT226" s="11"/>
    </row>
    <row r="227" spans="1:46" ht="12.75" customHeight="1" thickBot="1">
      <c r="A227" s="385" t="s">
        <v>5</v>
      </c>
      <c r="B227" s="100"/>
      <c r="C227" s="2559" t="s">
        <v>62</v>
      </c>
      <c r="D227" s="1777"/>
      <c r="E227" s="1780"/>
      <c r="F227" s="1780"/>
      <c r="G227" s="2832"/>
      <c r="H227" s="1780"/>
      <c r="I227" s="1780"/>
      <c r="J227" s="1780"/>
      <c r="K227" s="1780"/>
      <c r="L227" s="1779"/>
      <c r="M227" s="100"/>
      <c r="N227" s="115"/>
      <c r="O227" s="122"/>
      <c r="P227" s="115"/>
      <c r="Q227" s="115"/>
      <c r="R227" s="115"/>
      <c r="U227" s="11"/>
      <c r="V227" s="1233"/>
      <c r="X227" s="1233"/>
      <c r="Z227" s="1319" t="s">
        <v>419</v>
      </c>
      <c r="AA227" s="1379">
        <f t="shared" ref="AA227:AF227" si="221">SUM(AA225:AA226)</f>
        <v>82.8</v>
      </c>
      <c r="AB227" s="1380">
        <f t="shared" si="221"/>
        <v>71.58</v>
      </c>
      <c r="AC227" s="1381">
        <f t="shared" si="221"/>
        <v>78.36</v>
      </c>
      <c r="AD227" s="1321">
        <f t="shared" si="221"/>
        <v>66.599999999999994</v>
      </c>
      <c r="AE227" s="1379">
        <f t="shared" si="221"/>
        <v>0</v>
      </c>
      <c r="AF227" s="1380">
        <f t="shared" si="221"/>
        <v>0</v>
      </c>
      <c r="AG227" s="1320">
        <f>AA227+AC227</f>
        <v>161.16</v>
      </c>
      <c r="AH227" s="1382">
        <f>AB227+AD227</f>
        <v>138.18</v>
      </c>
      <c r="AI227" s="1320">
        <f t="shared" si="216"/>
        <v>78.36</v>
      </c>
      <c r="AJ227" s="1383">
        <f t="shared" si="219"/>
        <v>66.599999999999994</v>
      </c>
      <c r="AM227" s="1296"/>
      <c r="AN227" s="312"/>
      <c r="AO227" s="1322" t="s">
        <v>271</v>
      </c>
      <c r="AP227" s="1304">
        <f t="shared" si="213"/>
        <v>0</v>
      </c>
      <c r="AQ227" s="1317">
        <f t="shared" si="214"/>
        <v>0</v>
      </c>
      <c r="AR227" s="115"/>
      <c r="AS227" s="11"/>
      <c r="AT227" s="11"/>
    </row>
    <row r="228" spans="1:46" ht="14.25" customHeight="1" thickBot="1">
      <c r="A228" s="2713" t="s">
        <v>283</v>
      </c>
      <c r="B228" s="121"/>
      <c r="C228" s="121"/>
      <c r="D228" s="2358" t="s">
        <v>149</v>
      </c>
      <c r="E228" s="2371"/>
      <c r="F228" s="2372"/>
      <c r="G228" s="2833" t="s">
        <v>504</v>
      </c>
      <c r="H228" s="2834"/>
      <c r="I228" s="2835"/>
      <c r="J228" s="2597" t="s">
        <v>817</v>
      </c>
      <c r="K228" s="2836"/>
      <c r="L228" s="2837"/>
      <c r="M228" s="100"/>
      <c r="N228" s="115"/>
      <c r="O228" s="115"/>
      <c r="P228" s="115"/>
      <c r="Q228" s="115"/>
      <c r="R228" s="115"/>
      <c r="U228" s="11"/>
      <c r="V228" s="298"/>
      <c r="X228" s="298"/>
      <c r="Z228" s="1322" t="s">
        <v>271</v>
      </c>
      <c r="AA228" s="1384"/>
      <c r="AB228" s="1385"/>
      <c r="AC228" s="1386"/>
      <c r="AD228" s="1387"/>
      <c r="AE228" s="1384"/>
      <c r="AF228" s="1385"/>
      <c r="AG228" s="1266"/>
      <c r="AH228" s="1388"/>
      <c r="AI228" s="1266">
        <f t="shared" si="216"/>
        <v>0</v>
      </c>
      <c r="AJ228" s="1389"/>
      <c r="AM228" s="1296"/>
      <c r="AN228" s="1433"/>
      <c r="AO228" s="1323" t="s">
        <v>103</v>
      </c>
      <c r="AP228" s="1283">
        <f t="shared" si="213"/>
        <v>0</v>
      </c>
      <c r="AQ228" s="1308">
        <f t="shared" si="214"/>
        <v>0</v>
      </c>
      <c r="AR228" s="115"/>
      <c r="AS228" s="11"/>
      <c r="AT228" s="11"/>
    </row>
    <row r="229" spans="1:46" ht="15.75" customHeight="1" thickBot="1">
      <c r="A229" s="251"/>
      <c r="B229" s="376" t="s">
        <v>158</v>
      </c>
      <c r="C229" s="242"/>
      <c r="D229" s="2838" t="s">
        <v>508</v>
      </c>
      <c r="E229" s="2601"/>
      <c r="F229" s="2602"/>
      <c r="G229" s="2839" t="s">
        <v>505</v>
      </c>
      <c r="H229" s="2840"/>
      <c r="I229" s="2841"/>
      <c r="J229" s="2842" t="s">
        <v>884</v>
      </c>
      <c r="K229" s="1780"/>
      <c r="L229" s="1779"/>
      <c r="M229" s="100"/>
      <c r="N229" s="115"/>
      <c r="P229" s="616"/>
      <c r="U229" s="11"/>
      <c r="V229" s="1228"/>
      <c r="X229" s="1228"/>
      <c r="Z229" s="1323" t="s">
        <v>103</v>
      </c>
      <c r="AA229" s="1390"/>
      <c r="AB229" s="1391"/>
      <c r="AC229" s="1392"/>
      <c r="AD229" s="1393"/>
      <c r="AE229" s="1390"/>
      <c r="AF229" s="1391"/>
      <c r="AG229" s="1267">
        <f t="shared" ref="AG229:AH231" si="222">AA229+AC229</f>
        <v>0</v>
      </c>
      <c r="AH229" s="1394">
        <f t="shared" si="222"/>
        <v>0</v>
      </c>
      <c r="AI229" s="1267">
        <f t="shared" si="216"/>
        <v>0</v>
      </c>
      <c r="AJ229" s="1395">
        <f>AD229+AF229</f>
        <v>0</v>
      </c>
      <c r="AM229" s="1434"/>
      <c r="AN229" s="86"/>
      <c r="AO229" s="1324" t="s">
        <v>272</v>
      </c>
      <c r="AP229" s="1292">
        <f t="shared" si="213"/>
        <v>0</v>
      </c>
      <c r="AQ229" s="1312">
        <f t="shared" si="214"/>
        <v>0</v>
      </c>
      <c r="AR229" s="115"/>
      <c r="AS229" s="11"/>
      <c r="AT229" s="11"/>
    </row>
    <row r="230" spans="1:46" ht="15" customHeight="1" thickBot="1">
      <c r="A230" s="176" t="s">
        <v>453</v>
      </c>
      <c r="B230" s="284" t="s">
        <v>537</v>
      </c>
      <c r="C230" s="874">
        <v>60</v>
      </c>
      <c r="D230" s="1651" t="s">
        <v>100</v>
      </c>
      <c r="E230" s="872" t="s">
        <v>101</v>
      </c>
      <c r="F230" s="1792" t="s">
        <v>102</v>
      </c>
      <c r="G230" s="1651" t="s">
        <v>100</v>
      </c>
      <c r="H230" s="872" t="s">
        <v>101</v>
      </c>
      <c r="I230" s="1792" t="s">
        <v>102</v>
      </c>
      <c r="J230" s="2579" t="s">
        <v>100</v>
      </c>
      <c r="K230" s="172" t="s">
        <v>101</v>
      </c>
      <c r="L230" s="173" t="s">
        <v>102</v>
      </c>
      <c r="M230" s="100"/>
      <c r="N230" s="115"/>
      <c r="P230" s="1228"/>
      <c r="R230" s="11"/>
      <c r="S230" s="11"/>
      <c r="T230" s="11"/>
      <c r="U230" s="11"/>
      <c r="V230" s="298"/>
      <c r="X230" s="1228"/>
      <c r="Z230" s="1324" t="s">
        <v>272</v>
      </c>
      <c r="AA230" s="1396"/>
      <c r="AB230" s="1397"/>
      <c r="AC230" s="1398"/>
      <c r="AD230" s="1399"/>
      <c r="AE230" s="1396"/>
      <c r="AF230" s="1397"/>
      <c r="AG230" s="1268">
        <f t="shared" si="222"/>
        <v>0</v>
      </c>
      <c r="AH230" s="1400">
        <f t="shared" si="222"/>
        <v>0</v>
      </c>
      <c r="AI230" s="1268">
        <f t="shared" si="216"/>
        <v>0</v>
      </c>
      <c r="AJ230" s="1401">
        <f>AD230+AF230</f>
        <v>0</v>
      </c>
      <c r="AO230" s="1325" t="s">
        <v>420</v>
      </c>
      <c r="AP230" s="1326">
        <f t="shared" si="213"/>
        <v>0</v>
      </c>
      <c r="AQ230" s="1327">
        <f t="shared" si="214"/>
        <v>0</v>
      </c>
      <c r="AR230" s="115"/>
      <c r="AS230" s="11"/>
      <c r="AT230" s="11"/>
    </row>
    <row r="231" spans="1:46" ht="13.5" customHeight="1" thickBot="1">
      <c r="A231" s="821"/>
      <c r="B231" s="181" t="s">
        <v>571</v>
      </c>
      <c r="C231" s="111"/>
      <c r="D231" s="140" t="s">
        <v>121</v>
      </c>
      <c r="E231" s="2843">
        <v>111.259</v>
      </c>
      <c r="F231" s="1659">
        <v>78</v>
      </c>
      <c r="G231" s="140" t="s">
        <v>45</v>
      </c>
      <c r="H231" s="139">
        <v>165.6</v>
      </c>
      <c r="I231" s="1771">
        <v>120.36</v>
      </c>
      <c r="J231" s="140" t="s">
        <v>697</v>
      </c>
      <c r="K231" s="2583">
        <v>100</v>
      </c>
      <c r="L231" s="1798">
        <v>100</v>
      </c>
      <c r="M231" s="100"/>
      <c r="N231" s="11"/>
      <c r="P231" s="1229"/>
      <c r="R231" s="11"/>
      <c r="S231" s="11"/>
      <c r="T231" s="11"/>
      <c r="U231" s="11"/>
      <c r="V231" s="1235"/>
      <c r="X231" s="1235"/>
      <c r="Z231" s="1494" t="s">
        <v>420</v>
      </c>
      <c r="AA231" s="1495">
        <f t="shared" ref="AA231:AF231" si="223">AA228+AA229+AA230</f>
        <v>0</v>
      </c>
      <c r="AB231" s="1367">
        <f t="shared" si="223"/>
        <v>0</v>
      </c>
      <c r="AC231" s="1495">
        <f t="shared" si="223"/>
        <v>0</v>
      </c>
      <c r="AD231" s="1367">
        <f t="shared" si="223"/>
        <v>0</v>
      </c>
      <c r="AE231" s="1495">
        <f t="shared" si="223"/>
        <v>0</v>
      </c>
      <c r="AF231" s="1367">
        <f t="shared" si="223"/>
        <v>0</v>
      </c>
      <c r="AG231" s="1366">
        <f t="shared" si="222"/>
        <v>0</v>
      </c>
      <c r="AH231" s="1368">
        <f t="shared" si="222"/>
        <v>0</v>
      </c>
      <c r="AI231" s="1366">
        <f t="shared" si="216"/>
        <v>0</v>
      </c>
      <c r="AJ231" s="1369">
        <f>AD231+AF231</f>
        <v>0</v>
      </c>
      <c r="AO231" s="115"/>
      <c r="AP231" s="11"/>
      <c r="AR231" s="11"/>
    </row>
    <row r="232" spans="1:46" ht="13.5" customHeight="1">
      <c r="A232" s="176" t="s">
        <v>502</v>
      </c>
      <c r="B232" s="284" t="s">
        <v>149</v>
      </c>
      <c r="C232" s="1796">
        <v>90</v>
      </c>
      <c r="D232" s="198" t="s">
        <v>162</v>
      </c>
      <c r="E232" s="243">
        <v>18</v>
      </c>
      <c r="F232" s="245">
        <v>16.2</v>
      </c>
      <c r="G232" s="198" t="s">
        <v>148</v>
      </c>
      <c r="H232" s="243">
        <v>5.1929999999999996</v>
      </c>
      <c r="I232" s="245">
        <v>5</v>
      </c>
      <c r="J232" s="257" t="s">
        <v>50</v>
      </c>
      <c r="K232" s="258">
        <v>10</v>
      </c>
      <c r="L232" s="1661">
        <v>10</v>
      </c>
      <c r="M232" s="100"/>
      <c r="N232" s="11"/>
      <c r="P232" s="1229"/>
      <c r="R232" s="11"/>
      <c r="S232" s="11"/>
      <c r="T232" s="11"/>
      <c r="U232" s="11"/>
      <c r="V232" s="1235"/>
      <c r="X232" s="1235"/>
      <c r="Z232" s="115"/>
      <c r="AB232" s="1228"/>
      <c r="AD232" s="1228"/>
      <c r="AF232" s="115"/>
      <c r="AH232" s="1238"/>
      <c r="AJ232" s="1241"/>
      <c r="AO232" s="115"/>
      <c r="AP232" s="11"/>
      <c r="AR232" s="11"/>
    </row>
    <row r="233" spans="1:46" ht="14.25" customHeight="1">
      <c r="A233" s="683"/>
      <c r="B233" s="2315" t="s">
        <v>508</v>
      </c>
      <c r="C233" s="2844"/>
      <c r="D233" s="1113" t="s">
        <v>150</v>
      </c>
      <c r="E233" s="274">
        <v>1.9</v>
      </c>
      <c r="F233" s="2694">
        <v>1.8</v>
      </c>
      <c r="G233" s="198" t="s">
        <v>54</v>
      </c>
      <c r="H233" s="244">
        <v>0.65</v>
      </c>
      <c r="I233" s="1801">
        <v>0.65</v>
      </c>
      <c r="J233" s="199" t="s">
        <v>554</v>
      </c>
      <c r="K233" s="243">
        <v>11</v>
      </c>
      <c r="L233" s="1774">
        <v>11</v>
      </c>
      <c r="M233" s="100"/>
      <c r="N233" s="661"/>
      <c r="R233" s="7"/>
      <c r="S233" s="54"/>
      <c r="T233" s="155"/>
      <c r="U233" s="11"/>
      <c r="Z233" t="s">
        <v>401</v>
      </c>
      <c r="AO233" s="148"/>
      <c r="AP233" s="115"/>
      <c r="AQ233" s="11"/>
    </row>
    <row r="234" spans="1:46" ht="15" customHeight="1" thickBot="1">
      <c r="A234" s="2671" t="s">
        <v>506</v>
      </c>
      <c r="B234" s="1867" t="s">
        <v>504</v>
      </c>
      <c r="C234" s="1796">
        <v>180</v>
      </c>
      <c r="D234" s="198" t="s">
        <v>80</v>
      </c>
      <c r="E234" s="243">
        <v>6</v>
      </c>
      <c r="F234" s="245">
        <v>6</v>
      </c>
      <c r="G234" s="1787" t="s">
        <v>299</v>
      </c>
      <c r="H234" s="243">
        <v>3</v>
      </c>
      <c r="I234" s="245">
        <v>3</v>
      </c>
      <c r="J234" s="1868" t="s">
        <v>755</v>
      </c>
      <c r="K234" s="243">
        <v>1.704</v>
      </c>
      <c r="L234" s="1774">
        <v>1.5</v>
      </c>
      <c r="M234" s="100"/>
      <c r="Z234" s="108" t="str">
        <f>A228</f>
        <v xml:space="preserve">  5 - й   день</v>
      </c>
      <c r="AA234" s="320" t="s">
        <v>448</v>
      </c>
      <c r="AF234" s="143" t="s">
        <v>144</v>
      </c>
      <c r="AH234" s="323" t="str">
        <f>I224</f>
        <v>ЗИМА - ВЕСНА    2023 -  __  г.г.</v>
      </c>
      <c r="AI234" s="71"/>
      <c r="AS234" s="54"/>
      <c r="AT234" s="754"/>
    </row>
    <row r="235" spans="1:46" ht="15.75" thickBot="1">
      <c r="A235" s="2845"/>
      <c r="B235" s="2328" t="s">
        <v>505</v>
      </c>
      <c r="C235" s="2692"/>
      <c r="D235" s="198" t="s">
        <v>365</v>
      </c>
      <c r="E235" s="2730" t="s">
        <v>996</v>
      </c>
      <c r="F235" s="245">
        <v>4.8</v>
      </c>
      <c r="G235" s="199" t="s">
        <v>455</v>
      </c>
      <c r="H235" s="244"/>
      <c r="I235" s="1801">
        <v>0.8</v>
      </c>
      <c r="J235" s="199" t="s">
        <v>146</v>
      </c>
      <c r="K235" s="2730">
        <v>10</v>
      </c>
      <c r="L235" s="2731">
        <v>10</v>
      </c>
      <c r="M235" s="100"/>
      <c r="N235" t="s">
        <v>401</v>
      </c>
      <c r="AO235" s="47"/>
      <c r="AP235" s="47"/>
      <c r="AQ235" s="57"/>
      <c r="AS235" s="357"/>
      <c r="AT235" s="357"/>
    </row>
    <row r="236" spans="1:46" ht="15.75" thickBot="1">
      <c r="A236" s="2846" t="s">
        <v>914</v>
      </c>
      <c r="B236" s="284" t="s">
        <v>817</v>
      </c>
      <c r="C236" s="1796">
        <v>200</v>
      </c>
      <c r="D236" s="198" t="s">
        <v>98</v>
      </c>
      <c r="E236" s="243">
        <v>10.9</v>
      </c>
      <c r="F236" s="245">
        <v>10.9</v>
      </c>
      <c r="G236" s="2816" t="s">
        <v>551</v>
      </c>
      <c r="H236" s="2567">
        <v>3.1</v>
      </c>
      <c r="I236" s="2794">
        <v>3.1</v>
      </c>
      <c r="J236" s="2847" t="s">
        <v>81</v>
      </c>
      <c r="K236" s="1782">
        <v>104</v>
      </c>
      <c r="L236" s="1783">
        <v>104</v>
      </c>
      <c r="M236" s="100"/>
      <c r="N236" s="108" t="str">
        <f>A228</f>
        <v xml:space="preserve">  5 - й   день</v>
      </c>
      <c r="O236" s="320" t="s">
        <v>448</v>
      </c>
      <c r="T236" s="143" t="s">
        <v>144</v>
      </c>
      <c r="V236" s="323" t="str">
        <f>I224</f>
        <v>ЗИМА - ВЕСНА    2023 -  __  г.г.</v>
      </c>
      <c r="W236" s="71"/>
      <c r="X236" s="1435"/>
      <c r="Z236" s="1222" t="s">
        <v>321</v>
      </c>
      <c r="AA236" s="1223" t="s">
        <v>402</v>
      </c>
      <c r="AB236" s="1224"/>
      <c r="AC236" s="1223" t="s">
        <v>403</v>
      </c>
      <c r="AD236" s="1224"/>
      <c r="AE236" s="1223" t="s">
        <v>404</v>
      </c>
      <c r="AF236" s="1224"/>
      <c r="AG236" s="1223" t="s">
        <v>408</v>
      </c>
      <c r="AH236" s="1224"/>
      <c r="AI236" s="1270" t="s">
        <v>409</v>
      </c>
      <c r="AJ236" s="1224"/>
      <c r="AL236" s="94" t="s">
        <v>410</v>
      </c>
      <c r="AN236" s="11"/>
      <c r="AO236" s="1222" t="s">
        <v>321</v>
      </c>
      <c r="AP236" s="1297" t="s">
        <v>411</v>
      </c>
      <c r="AQ236" s="1298"/>
      <c r="AS236" s="357"/>
      <c r="AT236" s="357"/>
    </row>
    <row r="237" spans="1:46" ht="12.75" customHeight="1" thickBot="1">
      <c r="A237" s="112"/>
      <c r="B237" s="2315" t="s">
        <v>818</v>
      </c>
      <c r="C237" s="115"/>
      <c r="D237" s="198" t="s">
        <v>89</v>
      </c>
      <c r="E237" s="243">
        <v>4.5</v>
      </c>
      <c r="F237" s="245">
        <v>4.5</v>
      </c>
      <c r="G237" s="198" t="s">
        <v>165</v>
      </c>
      <c r="H237" s="243">
        <v>8.31</v>
      </c>
      <c r="I237" s="245">
        <v>8.31</v>
      </c>
      <c r="J237" s="2597" t="s">
        <v>537</v>
      </c>
      <c r="K237" s="2371"/>
      <c r="L237" s="2372"/>
      <c r="M237" s="100"/>
      <c r="Z237" s="1501" t="s">
        <v>435</v>
      </c>
      <c r="AA237" s="1225" t="s">
        <v>101</v>
      </c>
      <c r="AB237" s="1227" t="s">
        <v>102</v>
      </c>
      <c r="AC237" s="1271" t="s">
        <v>101</v>
      </c>
      <c r="AD237" s="1272" t="s">
        <v>102</v>
      </c>
      <c r="AE237" s="1271" t="s">
        <v>101</v>
      </c>
      <c r="AF237" s="1272" t="s">
        <v>102</v>
      </c>
      <c r="AG237" s="1225" t="s">
        <v>101</v>
      </c>
      <c r="AH237" s="1226" t="s">
        <v>102</v>
      </c>
      <c r="AI237" s="1273" t="s">
        <v>101</v>
      </c>
      <c r="AJ237" s="1226" t="s">
        <v>102</v>
      </c>
      <c r="AL237" s="64"/>
      <c r="AN237" s="38"/>
      <c r="AO237" s="38"/>
      <c r="AP237" s="1505" t="s">
        <v>101</v>
      </c>
      <c r="AQ237" s="1506" t="s">
        <v>102</v>
      </c>
      <c r="AS237" s="14"/>
      <c r="AT237" s="14"/>
    </row>
    <row r="238" spans="1:46" ht="15.75" thickBot="1">
      <c r="A238" s="201" t="s">
        <v>9</v>
      </c>
      <c r="B238" s="261" t="s">
        <v>10</v>
      </c>
      <c r="C238" s="273">
        <v>20</v>
      </c>
      <c r="D238" s="198" t="s">
        <v>54</v>
      </c>
      <c r="E238" s="243">
        <v>0.54</v>
      </c>
      <c r="F238" s="1801">
        <v>0.54</v>
      </c>
      <c r="G238" s="198" t="s">
        <v>80</v>
      </c>
      <c r="H238" s="243">
        <v>72.52</v>
      </c>
      <c r="I238" s="245">
        <v>72.52</v>
      </c>
      <c r="J238" s="2600" t="s">
        <v>571</v>
      </c>
      <c r="K238" s="2601"/>
      <c r="L238" s="2602"/>
      <c r="M238" s="100"/>
      <c r="N238" s="1520" t="s">
        <v>439</v>
      </c>
      <c r="O238" s="197"/>
      <c r="P238" s="197"/>
      <c r="Q238" s="197"/>
      <c r="R238" s="197"/>
      <c r="S238" s="197"/>
      <c r="T238" s="197"/>
      <c r="U238" s="197"/>
      <c r="V238" s="197"/>
      <c r="W238" s="197"/>
      <c r="X238" s="1220"/>
      <c r="Z238" s="1328" t="s">
        <v>69</v>
      </c>
      <c r="AA238" s="1370"/>
      <c r="AB238" s="1402"/>
      <c r="AC238" s="1370"/>
      <c r="AD238" s="1403"/>
      <c r="AE238" s="1370"/>
      <c r="AF238" s="1404"/>
      <c r="AG238" s="1266">
        <f t="shared" ref="AG238:AG247" si="224">AA238+AC238</f>
        <v>0</v>
      </c>
      <c r="AH238" s="1405">
        <f t="shared" ref="AH238:AH247" si="225">AB238+AD238</f>
        <v>0</v>
      </c>
      <c r="AI238" s="1266">
        <f t="shared" ref="AI238:AI247" si="226">AC238+AE238</f>
        <v>0</v>
      </c>
      <c r="AJ238" s="1406">
        <f t="shared" ref="AJ238:AJ247" si="227">AD238+AF238</f>
        <v>0</v>
      </c>
      <c r="AL238" s="1222" t="s">
        <v>321</v>
      </c>
      <c r="AM238" s="1275" t="s">
        <v>411</v>
      </c>
      <c r="AN238" s="1276"/>
      <c r="AO238" s="1328" t="s">
        <v>69</v>
      </c>
      <c r="AP238" s="1304">
        <f t="shared" ref="AP238:AP246" si="228">AA238+AC238+AE238</f>
        <v>0</v>
      </c>
      <c r="AQ238" s="1317">
        <f t="shared" ref="AQ238:AQ246" si="229">AB238+AD238+AF238</f>
        <v>0</v>
      </c>
      <c r="AS238" s="14"/>
      <c r="AT238" s="14"/>
    </row>
    <row r="239" spans="1:46" ht="14.25" customHeight="1" thickBot="1">
      <c r="A239" s="201" t="s">
        <v>9</v>
      </c>
      <c r="B239" s="261" t="s">
        <v>426</v>
      </c>
      <c r="C239" s="273">
        <v>20</v>
      </c>
      <c r="D239" s="112"/>
      <c r="E239" s="115"/>
      <c r="F239" s="111"/>
      <c r="G239" s="1787" t="s">
        <v>299</v>
      </c>
      <c r="H239" s="2848">
        <v>8.3000000000000007</v>
      </c>
      <c r="I239" s="2849">
        <v>8.3000000000000007</v>
      </c>
      <c r="J239" s="2579" t="s">
        <v>100</v>
      </c>
      <c r="K239" s="172" t="s">
        <v>101</v>
      </c>
      <c r="L239" s="2850" t="s">
        <v>102</v>
      </c>
      <c r="M239" s="100"/>
      <c r="N239" s="882"/>
      <c r="O239" s="17" t="s">
        <v>440</v>
      </c>
      <c r="P239" s="17"/>
      <c r="Q239" s="17"/>
      <c r="R239" s="17"/>
      <c r="S239" s="17"/>
      <c r="T239" s="17"/>
      <c r="U239" s="17"/>
      <c r="V239" s="17"/>
      <c r="W239" s="17"/>
      <c r="X239" s="1221"/>
      <c r="Z239" s="1328" t="s">
        <v>71</v>
      </c>
      <c r="AA239" s="1348"/>
      <c r="AB239" s="1407"/>
      <c r="AC239" s="1348"/>
      <c r="AD239" s="1408"/>
      <c r="AE239" s="1348"/>
      <c r="AF239" s="1409"/>
      <c r="AG239" s="1267">
        <f t="shared" si="224"/>
        <v>0</v>
      </c>
      <c r="AH239" s="1410">
        <f t="shared" si="225"/>
        <v>0</v>
      </c>
      <c r="AI239" s="1267">
        <f t="shared" si="226"/>
        <v>0</v>
      </c>
      <c r="AJ239" s="1339">
        <f t="shared" si="227"/>
        <v>0</v>
      </c>
      <c r="AL239" s="900"/>
      <c r="AM239" s="1277" t="s">
        <v>101</v>
      </c>
      <c r="AN239" s="1278" t="s">
        <v>102</v>
      </c>
      <c r="AO239" s="1328" t="s">
        <v>71</v>
      </c>
      <c r="AP239" s="1283">
        <f t="shared" si="228"/>
        <v>0</v>
      </c>
      <c r="AQ239" s="1308">
        <f t="shared" si="229"/>
        <v>0</v>
      </c>
      <c r="AS239" s="11"/>
      <c r="AT239" s="11"/>
    </row>
    <row r="240" spans="1:46" ht="12.75" customHeight="1">
      <c r="A240" s="112"/>
      <c r="B240" s="1775"/>
      <c r="C240" s="115"/>
      <c r="D240" s="112"/>
      <c r="E240" s="115"/>
      <c r="F240" s="111"/>
      <c r="G240" s="257" t="s">
        <v>83</v>
      </c>
      <c r="H240" s="875">
        <v>0.45</v>
      </c>
      <c r="I240" s="2851">
        <v>0.45</v>
      </c>
      <c r="J240" s="140" t="s">
        <v>59</v>
      </c>
      <c r="K240" s="2852">
        <v>66</v>
      </c>
      <c r="L240" s="2853">
        <v>60</v>
      </c>
      <c r="M240" s="100"/>
      <c r="Z240" s="1328" t="s">
        <v>72</v>
      </c>
      <c r="AA240" s="1411"/>
      <c r="AB240" s="1467"/>
      <c r="AC240" s="1411"/>
      <c r="AD240" s="1413"/>
      <c r="AE240" s="1411"/>
      <c r="AF240" s="1414"/>
      <c r="AG240" s="1267">
        <f t="shared" si="224"/>
        <v>0</v>
      </c>
      <c r="AH240" s="1410">
        <f t="shared" si="225"/>
        <v>0</v>
      </c>
      <c r="AI240" s="1267">
        <f t="shared" si="226"/>
        <v>0</v>
      </c>
      <c r="AJ240" s="1339">
        <f t="shared" si="227"/>
        <v>0</v>
      </c>
      <c r="AL240" s="1279" t="s">
        <v>134</v>
      </c>
      <c r="AM240" s="1280">
        <f t="shared" ref="AM240:AM245" si="230">O244+Q244+S244</f>
        <v>40</v>
      </c>
      <c r="AN240" s="1281">
        <f t="shared" ref="AN240:AN245" si="231">P244+R244+T244</f>
        <v>40</v>
      </c>
      <c r="AO240" s="1328" t="s">
        <v>72</v>
      </c>
      <c r="AP240" s="1283">
        <f t="shared" si="228"/>
        <v>0</v>
      </c>
      <c r="AQ240" s="1308">
        <f t="shared" si="229"/>
        <v>0</v>
      </c>
      <c r="AS240" s="11"/>
      <c r="AT240" s="11"/>
    </row>
    <row r="241" spans="1:46" ht="13.5" customHeight="1" thickBot="1">
      <c r="A241" s="1812" t="s">
        <v>398</v>
      </c>
      <c r="B241" s="1813"/>
      <c r="C241" s="2603">
        <f>SUM(C230:C239)</f>
        <v>570</v>
      </c>
      <c r="D241" s="1777"/>
      <c r="E241" s="1780"/>
      <c r="F241" s="1779"/>
      <c r="G241" s="2604"/>
      <c r="H241" s="1648"/>
      <c r="I241" s="1648"/>
      <c r="J241" s="2854"/>
      <c r="K241" s="2682"/>
      <c r="L241" s="2683"/>
      <c r="M241" s="100"/>
      <c r="Z241" s="1328" t="s">
        <v>73</v>
      </c>
      <c r="AA241" s="1348"/>
      <c r="AB241" s="1412"/>
      <c r="AC241" s="1348">
        <f>E245</f>
        <v>12</v>
      </c>
      <c r="AD241" s="1725">
        <f>F245</f>
        <v>11.88</v>
      </c>
      <c r="AE241" s="1348"/>
      <c r="AF241" s="1414"/>
      <c r="AG241" s="1267">
        <f t="shared" si="224"/>
        <v>12</v>
      </c>
      <c r="AH241" s="1410">
        <f t="shared" si="225"/>
        <v>11.88</v>
      </c>
      <c r="AI241" s="1267">
        <f t="shared" si="226"/>
        <v>12</v>
      </c>
      <c r="AJ241" s="1339">
        <f t="shared" si="227"/>
        <v>11.88</v>
      </c>
      <c r="AL241" s="1282" t="s">
        <v>133</v>
      </c>
      <c r="AM241" s="1283">
        <f t="shared" si="230"/>
        <v>70</v>
      </c>
      <c r="AN241" s="1284">
        <f t="shared" si="231"/>
        <v>70</v>
      </c>
      <c r="AO241" s="1328" t="s">
        <v>73</v>
      </c>
      <c r="AP241" s="1283">
        <f t="shared" si="228"/>
        <v>12</v>
      </c>
      <c r="AQ241" s="1308">
        <f t="shared" si="229"/>
        <v>11.88</v>
      </c>
      <c r="AS241" s="11"/>
      <c r="AT241" s="11"/>
    </row>
    <row r="242" spans="1:46" ht="15.75" thickBot="1">
      <c r="A242" s="765"/>
      <c r="B242" s="376" t="s">
        <v>123</v>
      </c>
      <c r="C242" s="242"/>
      <c r="D242" s="2855" t="s">
        <v>688</v>
      </c>
      <c r="E242" s="2856"/>
      <c r="F242" s="2857"/>
      <c r="G242" s="2858" t="s">
        <v>626</v>
      </c>
      <c r="H242" s="1735"/>
      <c r="I242" s="1735"/>
      <c r="J242" s="2560" t="s">
        <v>124</v>
      </c>
      <c r="K242" s="2669"/>
      <c r="L242" s="1650"/>
      <c r="M242" s="100"/>
      <c r="N242" s="1222" t="s">
        <v>321</v>
      </c>
      <c r="O242" s="1223" t="s">
        <v>402</v>
      </c>
      <c r="P242" s="1224"/>
      <c r="Q242" s="1223" t="s">
        <v>403</v>
      </c>
      <c r="R242" s="1224"/>
      <c r="S242" s="1223" t="s">
        <v>404</v>
      </c>
      <c r="T242" s="1224"/>
      <c r="U242" s="1223" t="s">
        <v>405</v>
      </c>
      <c r="V242" s="1224"/>
      <c r="W242" s="1223" t="s">
        <v>406</v>
      </c>
      <c r="X242" s="1224"/>
      <c r="Z242" s="1328" t="s">
        <v>75</v>
      </c>
      <c r="AA242" s="1348"/>
      <c r="AB242" s="1407"/>
      <c r="AC242" s="1348"/>
      <c r="AD242" s="1408"/>
      <c r="AE242" s="1348"/>
      <c r="AF242" s="1409"/>
      <c r="AG242" s="1267">
        <f t="shared" si="224"/>
        <v>0</v>
      </c>
      <c r="AH242" s="1410">
        <f t="shared" si="225"/>
        <v>0</v>
      </c>
      <c r="AI242" s="1267">
        <f t="shared" si="226"/>
        <v>0</v>
      </c>
      <c r="AJ242" s="1339">
        <f t="shared" si="227"/>
        <v>0</v>
      </c>
      <c r="AL242" s="1282" t="s">
        <v>79</v>
      </c>
      <c r="AM242" s="1283">
        <f t="shared" si="230"/>
        <v>24.51</v>
      </c>
      <c r="AN242" s="1284">
        <f t="shared" si="231"/>
        <v>24.51</v>
      </c>
      <c r="AO242" s="1328" t="s">
        <v>75</v>
      </c>
      <c r="AP242" s="1283">
        <f t="shared" si="228"/>
        <v>0</v>
      </c>
      <c r="AQ242" s="1308">
        <f t="shared" si="229"/>
        <v>0</v>
      </c>
      <c r="AS242" s="11"/>
      <c r="AT242" s="11"/>
    </row>
    <row r="243" spans="1:46" ht="15.75" thickBot="1">
      <c r="A243" s="2362" t="s">
        <v>930</v>
      </c>
      <c r="B243" s="2326" t="s">
        <v>957</v>
      </c>
      <c r="C243" s="2808">
        <v>60</v>
      </c>
      <c r="D243" s="2842" t="s">
        <v>624</v>
      </c>
      <c r="E243" s="2744"/>
      <c r="F243" s="2859"/>
      <c r="G243" s="2394" t="s">
        <v>100</v>
      </c>
      <c r="H243" s="2860" t="s">
        <v>101</v>
      </c>
      <c r="I243" s="2861" t="s">
        <v>102</v>
      </c>
      <c r="J243" s="1719" t="s">
        <v>523</v>
      </c>
      <c r="K243" s="1780"/>
      <c r="L243" s="1779"/>
      <c r="M243" s="100"/>
      <c r="N243" s="900"/>
      <c r="O243" s="1225" t="s">
        <v>101</v>
      </c>
      <c r="P243" s="1226" t="s">
        <v>102</v>
      </c>
      <c r="Q243" s="1225" t="s">
        <v>101</v>
      </c>
      <c r="R243" s="1226" t="s">
        <v>102</v>
      </c>
      <c r="S243" s="1225" t="s">
        <v>101</v>
      </c>
      <c r="T243" s="1226" t="s">
        <v>102</v>
      </c>
      <c r="U243" s="1225" t="s">
        <v>101</v>
      </c>
      <c r="V243" s="1226" t="s">
        <v>102</v>
      </c>
      <c r="W243" s="1225" t="s">
        <v>101</v>
      </c>
      <c r="X243" s="1227" t="s">
        <v>102</v>
      </c>
      <c r="Z243" s="1328" t="s">
        <v>76</v>
      </c>
      <c r="AA243" s="1348"/>
      <c r="AB243" s="1415"/>
      <c r="AC243" s="1348"/>
      <c r="AD243" s="1408"/>
      <c r="AE243" s="1348"/>
      <c r="AF243" s="1409"/>
      <c r="AG243" s="1267">
        <f t="shared" si="224"/>
        <v>0</v>
      </c>
      <c r="AH243" s="1410">
        <f t="shared" si="225"/>
        <v>0</v>
      </c>
      <c r="AI243" s="1267">
        <f t="shared" si="226"/>
        <v>0</v>
      </c>
      <c r="AJ243" s="1339">
        <f t="shared" si="227"/>
        <v>0</v>
      </c>
      <c r="AL243" s="1285" t="s">
        <v>412</v>
      </c>
      <c r="AM243" s="1286">
        <f t="shared" si="230"/>
        <v>12</v>
      </c>
      <c r="AN243" s="1287">
        <f t="shared" si="231"/>
        <v>11.88</v>
      </c>
      <c r="AO243" s="1328" t="s">
        <v>76</v>
      </c>
      <c r="AP243" s="1283">
        <f t="shared" si="228"/>
        <v>0</v>
      </c>
      <c r="AQ243" s="1308">
        <f t="shared" si="229"/>
        <v>0</v>
      </c>
    </row>
    <row r="244" spans="1:46" ht="15.75" thickBot="1">
      <c r="A244" s="2862" t="s">
        <v>687</v>
      </c>
      <c r="B244" s="2341" t="s">
        <v>688</v>
      </c>
      <c r="C244" s="180">
        <v>200</v>
      </c>
      <c r="D244" s="2394" t="s">
        <v>100</v>
      </c>
      <c r="E244" s="2860" t="s">
        <v>101</v>
      </c>
      <c r="F244" s="2863" t="s">
        <v>102</v>
      </c>
      <c r="G244" s="142" t="s">
        <v>105</v>
      </c>
      <c r="H244" s="2583">
        <v>42.5</v>
      </c>
      <c r="I244" s="2864">
        <v>42.5</v>
      </c>
      <c r="J244" s="1795" t="s">
        <v>100</v>
      </c>
      <c r="K244" s="172" t="s">
        <v>101</v>
      </c>
      <c r="L244" s="173" t="s">
        <v>102</v>
      </c>
      <c r="M244" s="1472"/>
      <c r="N244" s="1521" t="s">
        <v>134</v>
      </c>
      <c r="O244" s="1242">
        <f>C239</f>
        <v>20</v>
      </c>
      <c r="P244" s="1436">
        <f>C239</f>
        <v>20</v>
      </c>
      <c r="Q244" s="1256">
        <f>C253</f>
        <v>20</v>
      </c>
      <c r="R244" s="1428">
        <f>C253</f>
        <v>20</v>
      </c>
      <c r="S244" s="1256"/>
      <c r="T244" s="1437"/>
      <c r="U244" s="1256">
        <f>O244+Q244</f>
        <v>40</v>
      </c>
      <c r="V244" s="1427">
        <f>P244+R244</f>
        <v>40</v>
      </c>
      <c r="W244" s="1256">
        <f>Q244+S244</f>
        <v>20</v>
      </c>
      <c r="X244" s="1428">
        <f>R244+T244</f>
        <v>20</v>
      </c>
      <c r="Z244" s="1329" t="s">
        <v>437</v>
      </c>
      <c r="AA244" s="1348"/>
      <c r="AB244" s="1407"/>
      <c r="AC244" s="1348"/>
      <c r="AD244" s="1408"/>
      <c r="AE244" s="1348"/>
      <c r="AF244" s="1409"/>
      <c r="AG244" s="1267">
        <f t="shared" si="224"/>
        <v>0</v>
      </c>
      <c r="AH244" s="1410">
        <f t="shared" si="225"/>
        <v>0</v>
      </c>
      <c r="AI244" s="1267">
        <f t="shared" si="226"/>
        <v>0</v>
      </c>
      <c r="AJ244" s="1339">
        <f t="shared" si="227"/>
        <v>0</v>
      </c>
      <c r="AL244" s="1282" t="s">
        <v>105</v>
      </c>
      <c r="AM244" s="1283">
        <f t="shared" si="230"/>
        <v>42.5</v>
      </c>
      <c r="AN244" s="1284">
        <f t="shared" si="231"/>
        <v>42.5</v>
      </c>
      <c r="AO244" s="1329" t="s">
        <v>437</v>
      </c>
      <c r="AP244" s="1283">
        <f t="shared" si="228"/>
        <v>0</v>
      </c>
      <c r="AQ244" s="1308">
        <f t="shared" si="229"/>
        <v>0</v>
      </c>
    </row>
    <row r="245" spans="1:46" ht="14.25" customHeight="1" thickBot="1">
      <c r="A245" s="683"/>
      <c r="B245" s="2315" t="s">
        <v>624</v>
      </c>
      <c r="C245" s="2108"/>
      <c r="D245" s="140" t="s">
        <v>265</v>
      </c>
      <c r="E245" s="139">
        <v>12</v>
      </c>
      <c r="F245" s="1771">
        <v>11.88</v>
      </c>
      <c r="G245" s="2800" t="s">
        <v>630</v>
      </c>
      <c r="H245" s="244"/>
      <c r="I245" s="1730">
        <v>255</v>
      </c>
      <c r="J245" s="142" t="s">
        <v>288</v>
      </c>
      <c r="K245" s="2583">
        <v>4</v>
      </c>
      <c r="L245" s="1798">
        <v>4</v>
      </c>
      <c r="M245" s="100"/>
      <c r="N245" s="1282" t="s">
        <v>133</v>
      </c>
      <c r="O245" s="1243">
        <f>C238</f>
        <v>20</v>
      </c>
      <c r="P245" s="1438">
        <f>C238</f>
        <v>20</v>
      </c>
      <c r="Q245" s="1243">
        <f>C252</f>
        <v>30</v>
      </c>
      <c r="R245" s="1439">
        <f>C252</f>
        <v>30</v>
      </c>
      <c r="S245" s="1243">
        <f>C266</f>
        <v>20</v>
      </c>
      <c r="T245" s="1438">
        <f>C266</f>
        <v>20</v>
      </c>
      <c r="U245" s="1243">
        <f t="shared" ref="U245:U249" si="232">O245+Q245</f>
        <v>50</v>
      </c>
      <c r="V245" s="1430">
        <f t="shared" ref="V245:V249" si="233">P245+R245</f>
        <v>50</v>
      </c>
      <c r="W245" s="1243">
        <f t="shared" ref="W245:W249" si="234">Q245+S245</f>
        <v>50</v>
      </c>
      <c r="X245" s="1339">
        <f t="shared" ref="X245:X249" si="235">R245+T245</f>
        <v>50</v>
      </c>
      <c r="Z245" s="1502" t="s">
        <v>436</v>
      </c>
      <c r="AA245" s="1355"/>
      <c r="AB245" s="1416"/>
      <c r="AC245" s="1355"/>
      <c r="AD245" s="1417"/>
      <c r="AE245" s="1355"/>
      <c r="AF245" s="1418"/>
      <c r="AG245" s="1268">
        <f t="shared" si="224"/>
        <v>0</v>
      </c>
      <c r="AH245" s="1419">
        <f t="shared" si="225"/>
        <v>0</v>
      </c>
      <c r="AI245" s="1268">
        <f t="shared" si="226"/>
        <v>0</v>
      </c>
      <c r="AJ245" s="1232">
        <f t="shared" si="227"/>
        <v>0</v>
      </c>
      <c r="AL245" s="476" t="s">
        <v>45</v>
      </c>
      <c r="AM245" s="1283">
        <f t="shared" si="230"/>
        <v>277.60000000000002</v>
      </c>
      <c r="AN245" s="1284">
        <f t="shared" si="231"/>
        <v>204.06</v>
      </c>
      <c r="AO245" s="1502" t="s">
        <v>436</v>
      </c>
      <c r="AP245" s="1292">
        <f t="shared" si="228"/>
        <v>0</v>
      </c>
      <c r="AQ245" s="1312">
        <f t="shared" si="229"/>
        <v>0</v>
      </c>
    </row>
    <row r="246" spans="1:46" ht="13.5" customHeight="1" thickBot="1">
      <c r="A246" s="2805" t="s">
        <v>699</v>
      </c>
      <c r="B246" s="2275" t="s">
        <v>628</v>
      </c>
      <c r="C246" s="1796">
        <v>150</v>
      </c>
      <c r="D246" s="198" t="s">
        <v>94</v>
      </c>
      <c r="E246" s="243">
        <v>10</v>
      </c>
      <c r="F246" s="245">
        <v>8</v>
      </c>
      <c r="G246" s="1868" t="s">
        <v>580</v>
      </c>
      <c r="H246" s="2865">
        <v>0.2</v>
      </c>
      <c r="I246" s="1730">
        <v>0.2</v>
      </c>
      <c r="J246" s="199" t="s">
        <v>60</v>
      </c>
      <c r="K246" s="243">
        <v>200</v>
      </c>
      <c r="L246" s="245">
        <v>200</v>
      </c>
      <c r="M246" s="100"/>
      <c r="N246" s="1282" t="s">
        <v>79</v>
      </c>
      <c r="O246" s="1243">
        <f>H237</f>
        <v>8.31</v>
      </c>
      <c r="P246" s="1559">
        <f>I237</f>
        <v>8.31</v>
      </c>
      <c r="Q246" s="1243">
        <f>H254</f>
        <v>14</v>
      </c>
      <c r="R246" s="1430">
        <f>I254</f>
        <v>14</v>
      </c>
      <c r="S246" s="1243">
        <f>H264</f>
        <v>2.2000000000000002</v>
      </c>
      <c r="T246" s="1441">
        <f>I264</f>
        <v>2.2000000000000002</v>
      </c>
      <c r="U246" s="1243">
        <f t="shared" si="232"/>
        <v>22.310000000000002</v>
      </c>
      <c r="V246" s="1430">
        <f t="shared" si="233"/>
        <v>22.310000000000002</v>
      </c>
      <c r="W246" s="1243">
        <f t="shared" si="234"/>
        <v>16.2</v>
      </c>
      <c r="X246" s="1339">
        <f t="shared" si="235"/>
        <v>16.2</v>
      </c>
      <c r="Z246" s="1330" t="s">
        <v>421</v>
      </c>
      <c r="AA246" s="1420">
        <f t="shared" ref="AA246:AF246" si="236">SUM(AA238:AA245)</f>
        <v>0</v>
      </c>
      <c r="AB246" s="1421">
        <f t="shared" si="236"/>
        <v>0</v>
      </c>
      <c r="AC246" s="1422">
        <f t="shared" si="236"/>
        <v>12</v>
      </c>
      <c r="AD246" s="1332">
        <f t="shared" si="236"/>
        <v>11.88</v>
      </c>
      <c r="AE246" s="1420">
        <f t="shared" si="236"/>
        <v>0</v>
      </c>
      <c r="AF246" s="1423">
        <f t="shared" si="236"/>
        <v>0</v>
      </c>
      <c r="AG246" s="1331">
        <f t="shared" si="224"/>
        <v>12</v>
      </c>
      <c r="AH246" s="1424">
        <f t="shared" si="225"/>
        <v>11.88</v>
      </c>
      <c r="AI246" s="1331">
        <f t="shared" si="226"/>
        <v>12</v>
      </c>
      <c r="AJ246" s="1425">
        <f t="shared" si="227"/>
        <v>11.88</v>
      </c>
      <c r="AL246" s="2222" t="s">
        <v>873</v>
      </c>
      <c r="AM246" s="2226">
        <f t="shared" ref="AM246:AM274" si="237">O250+Q250+S250</f>
        <v>176.76999999999998</v>
      </c>
      <c r="AN246" s="1289">
        <f t="shared" ref="AN246:AN274" si="238">P250+R250+T250</f>
        <v>130.04</v>
      </c>
      <c r="AO246" s="1330" t="s">
        <v>421</v>
      </c>
      <c r="AP246" s="1331">
        <f t="shared" si="228"/>
        <v>12</v>
      </c>
      <c r="AQ246" s="1332">
        <f t="shared" si="229"/>
        <v>11.88</v>
      </c>
    </row>
    <row r="247" spans="1:46">
      <c r="A247" s="683"/>
      <c r="B247" s="2334" t="s">
        <v>627</v>
      </c>
      <c r="C247" s="2108"/>
      <c r="D247" s="2588" t="s">
        <v>966</v>
      </c>
      <c r="E247" s="115"/>
      <c r="F247" s="111"/>
      <c r="G247" s="2866" t="s">
        <v>763</v>
      </c>
      <c r="H247" s="244"/>
      <c r="I247" s="1730"/>
      <c r="J247" s="2657" t="s">
        <v>50</v>
      </c>
      <c r="K247" s="258">
        <v>10</v>
      </c>
      <c r="L247" s="267">
        <v>10</v>
      </c>
      <c r="M247" s="100"/>
      <c r="N247" s="1285" t="s">
        <v>412</v>
      </c>
      <c r="O247" s="1244">
        <f t="shared" ref="O247:T247" si="239">AA246</f>
        <v>0</v>
      </c>
      <c r="P247" s="1468">
        <f t="shared" si="239"/>
        <v>0</v>
      </c>
      <c r="Q247" s="1244">
        <f t="shared" si="239"/>
        <v>12</v>
      </c>
      <c r="R247" s="1442">
        <f t="shared" si="239"/>
        <v>11.88</v>
      </c>
      <c r="S247" s="1244">
        <f t="shared" si="239"/>
        <v>0</v>
      </c>
      <c r="T247" s="1443">
        <f t="shared" si="239"/>
        <v>0</v>
      </c>
      <c r="U247" s="1244">
        <f t="shared" si="232"/>
        <v>12</v>
      </c>
      <c r="V247" s="1287">
        <f t="shared" si="233"/>
        <v>11.88</v>
      </c>
      <c r="W247" s="1244">
        <f t="shared" si="234"/>
        <v>12</v>
      </c>
      <c r="X247" s="1442">
        <f t="shared" si="235"/>
        <v>11.88</v>
      </c>
      <c r="Z247" s="2104" t="s">
        <v>857</v>
      </c>
      <c r="AA247" s="1264"/>
      <c r="AB247" s="1544"/>
      <c r="AC247" s="1266"/>
      <c r="AD247" s="1426"/>
      <c r="AE247" s="1269"/>
      <c r="AF247" s="1553"/>
      <c r="AG247" s="1269">
        <f t="shared" si="224"/>
        <v>0</v>
      </c>
      <c r="AH247" s="1427">
        <f t="shared" si="225"/>
        <v>0</v>
      </c>
      <c r="AI247" s="1269">
        <f t="shared" si="226"/>
        <v>0</v>
      </c>
      <c r="AJ247" s="1428">
        <f t="shared" si="227"/>
        <v>0</v>
      </c>
      <c r="AL247" s="2223" t="s">
        <v>874</v>
      </c>
      <c r="AM247" s="1288">
        <f t="shared" si="237"/>
        <v>66</v>
      </c>
      <c r="AN247" s="1289">
        <f t="shared" si="238"/>
        <v>60</v>
      </c>
      <c r="AO247" s="2104" t="s">
        <v>857</v>
      </c>
      <c r="AP247" s="1503"/>
      <c r="AQ247" s="1518">
        <f t="shared" ref="AQ247:AQ261" si="240">AB247+AD247+AF247</f>
        <v>0</v>
      </c>
    </row>
    <row r="248" spans="1:46" ht="12.75" customHeight="1">
      <c r="A248" s="2805" t="s">
        <v>700</v>
      </c>
      <c r="B248" s="2275" t="s">
        <v>635</v>
      </c>
      <c r="C248" s="1796">
        <v>120</v>
      </c>
      <c r="D248" s="198" t="s">
        <v>162</v>
      </c>
      <c r="E248" s="243">
        <v>9.6</v>
      </c>
      <c r="F248" s="1774">
        <v>8</v>
      </c>
      <c r="G248" s="2755" t="s">
        <v>629</v>
      </c>
      <c r="H248" s="244">
        <v>23.5</v>
      </c>
      <c r="I248" s="1730">
        <v>22.6</v>
      </c>
      <c r="J248" s="199" t="s">
        <v>81</v>
      </c>
      <c r="K248" s="243">
        <v>10</v>
      </c>
      <c r="L248" s="245">
        <v>10</v>
      </c>
      <c r="M248" s="100"/>
      <c r="N248" s="1282" t="s">
        <v>105</v>
      </c>
      <c r="O248" s="1243"/>
      <c r="P248" s="1236"/>
      <c r="Q248" s="1243">
        <f>H244</f>
        <v>42.5</v>
      </c>
      <c r="R248" s="1339">
        <f>I244</f>
        <v>42.5</v>
      </c>
      <c r="S248" s="1243"/>
      <c r="T248" s="1444"/>
      <c r="U248" s="1243">
        <f t="shared" si="232"/>
        <v>42.5</v>
      </c>
      <c r="V248" s="1430">
        <f t="shared" si="233"/>
        <v>42.5</v>
      </c>
      <c r="W248" s="1243">
        <f t="shared" si="234"/>
        <v>42.5</v>
      </c>
      <c r="X248" s="1339">
        <f t="shared" si="235"/>
        <v>42.5</v>
      </c>
      <c r="Z248" s="1300" t="s">
        <v>434</v>
      </c>
      <c r="AA248" s="1043"/>
      <c r="AB248" s="1545"/>
      <c r="AC248" s="1267"/>
      <c r="AD248" s="1429"/>
      <c r="AE248" s="1267"/>
      <c r="AF248" s="1447"/>
      <c r="AG248" s="1267">
        <f t="shared" ref="AG248:AJ251" si="241">AA248+AC248</f>
        <v>0</v>
      </c>
      <c r="AH248" s="1430">
        <f t="shared" si="241"/>
        <v>0</v>
      </c>
      <c r="AI248" s="1267">
        <f t="shared" si="241"/>
        <v>0</v>
      </c>
      <c r="AJ248" s="1339">
        <f t="shared" si="241"/>
        <v>0</v>
      </c>
      <c r="AL248" s="1282" t="s">
        <v>70</v>
      </c>
      <c r="AM248" s="1283">
        <f t="shared" si="237"/>
        <v>159.20400000000001</v>
      </c>
      <c r="AN248" s="1284">
        <f t="shared" si="238"/>
        <v>106.5</v>
      </c>
      <c r="AO248" s="1300" t="s">
        <v>434</v>
      </c>
      <c r="AP248" s="1503">
        <f t="shared" ref="AP248:AP261" si="242">AA248+AC248+AE248</f>
        <v>0</v>
      </c>
      <c r="AQ248" s="1518">
        <f t="shared" si="240"/>
        <v>0</v>
      </c>
    </row>
    <row r="249" spans="1:46" ht="15.75" thickBot="1">
      <c r="A249" s="683"/>
      <c r="B249" s="2278" t="s">
        <v>634</v>
      </c>
      <c r="C249" s="2108"/>
      <c r="D249" s="2588" t="s">
        <v>952</v>
      </c>
      <c r="E249" s="115"/>
      <c r="F249" s="111"/>
      <c r="G249" s="2755" t="s">
        <v>82</v>
      </c>
      <c r="H249" s="2865">
        <v>6</v>
      </c>
      <c r="I249" s="1730">
        <v>6</v>
      </c>
      <c r="J249" s="112"/>
      <c r="K249" s="115"/>
      <c r="L249" s="111"/>
      <c r="M249" s="100"/>
      <c r="N249" s="476" t="s">
        <v>45</v>
      </c>
      <c r="O249" s="1243">
        <f>H231</f>
        <v>165.6</v>
      </c>
      <c r="P249" s="1236">
        <f>I231</f>
        <v>120.36</v>
      </c>
      <c r="Q249" s="1243"/>
      <c r="R249" s="1339"/>
      <c r="S249" s="1243">
        <f>E263</f>
        <v>112</v>
      </c>
      <c r="T249" s="1444">
        <f>F263</f>
        <v>83.7</v>
      </c>
      <c r="U249" s="1243">
        <f t="shared" si="232"/>
        <v>165.6</v>
      </c>
      <c r="V249" s="1430">
        <f t="shared" si="233"/>
        <v>120.36</v>
      </c>
      <c r="W249" s="1243">
        <f t="shared" si="234"/>
        <v>112</v>
      </c>
      <c r="X249" s="1339">
        <f t="shared" si="235"/>
        <v>83.7</v>
      </c>
      <c r="Z249" s="1299" t="s">
        <v>298</v>
      </c>
      <c r="AA249" s="1043"/>
      <c r="AB249" s="1549"/>
      <c r="AC249" s="1267">
        <f>K252</f>
        <v>93</v>
      </c>
      <c r="AD249" s="1429">
        <f>L252</f>
        <v>60</v>
      </c>
      <c r="AE249" s="1267"/>
      <c r="AF249" s="1447"/>
      <c r="AG249" s="1267">
        <f t="shared" si="241"/>
        <v>93</v>
      </c>
      <c r="AH249" s="1430">
        <f t="shared" si="241"/>
        <v>60</v>
      </c>
      <c r="AI249" s="1267">
        <f t="shared" si="241"/>
        <v>93</v>
      </c>
      <c r="AJ249" s="1339">
        <f t="shared" si="241"/>
        <v>60</v>
      </c>
      <c r="AL249" s="1290" t="s">
        <v>104</v>
      </c>
      <c r="AM249" s="1283">
        <f t="shared" si="237"/>
        <v>11</v>
      </c>
      <c r="AN249" s="1284">
        <f t="shared" si="238"/>
        <v>11</v>
      </c>
      <c r="AO249" s="1299" t="s">
        <v>298</v>
      </c>
      <c r="AP249" s="1503">
        <f t="shared" si="242"/>
        <v>93</v>
      </c>
      <c r="AQ249" s="1518">
        <f t="shared" si="240"/>
        <v>60</v>
      </c>
    </row>
    <row r="250" spans="1:46" ht="15.75" thickBot="1">
      <c r="A250" s="176"/>
      <c r="B250" s="284" t="s">
        <v>14</v>
      </c>
      <c r="C250" s="1796">
        <v>200</v>
      </c>
      <c r="D250" s="2867" t="s">
        <v>89</v>
      </c>
      <c r="E250" s="243">
        <v>2.7</v>
      </c>
      <c r="F250" s="1774">
        <v>2.7</v>
      </c>
      <c r="G250" s="2670" t="s">
        <v>635</v>
      </c>
      <c r="H250" s="2868"/>
      <c r="I250" s="2869"/>
      <c r="J250" s="2870" t="s">
        <v>957</v>
      </c>
      <c r="K250" s="2871"/>
      <c r="L250" s="242"/>
      <c r="M250" s="100"/>
      <c r="N250" s="2222" t="s">
        <v>873</v>
      </c>
      <c r="O250" s="1245">
        <f t="shared" ref="O250:T250" si="243">AA261</f>
        <v>19.899999999999999</v>
      </c>
      <c r="P250" s="1445">
        <f t="shared" si="243"/>
        <v>18</v>
      </c>
      <c r="Q250" s="2224">
        <f t="shared" si="243"/>
        <v>118.17</v>
      </c>
      <c r="R250" s="2225">
        <f t="shared" si="243"/>
        <v>80.539999999999992</v>
      </c>
      <c r="S250" s="1245">
        <f t="shared" si="243"/>
        <v>38.700000000000003</v>
      </c>
      <c r="T250" s="1447">
        <f t="shared" si="243"/>
        <v>31.5</v>
      </c>
      <c r="U250" s="2224">
        <f t="shared" ref="U250:X252" si="244">O250+Q250</f>
        <v>138.07</v>
      </c>
      <c r="V250" s="1289">
        <f t="shared" si="244"/>
        <v>98.539999999999992</v>
      </c>
      <c r="W250" s="2224">
        <f t="shared" si="244"/>
        <v>156.87</v>
      </c>
      <c r="X250" s="2225">
        <f t="shared" si="244"/>
        <v>112.03999999999999</v>
      </c>
      <c r="Z250" s="1301" t="s">
        <v>494</v>
      </c>
      <c r="AA250" s="1043"/>
      <c r="AB250" s="1547"/>
      <c r="AC250" s="1267"/>
      <c r="AD250" s="1429"/>
      <c r="AE250" s="1268"/>
      <c r="AF250" s="1554"/>
      <c r="AG250" s="1268">
        <f t="shared" si="241"/>
        <v>0</v>
      </c>
      <c r="AH250" s="1432">
        <f t="shared" si="241"/>
        <v>0</v>
      </c>
      <c r="AI250" s="1268">
        <f t="shared" si="241"/>
        <v>0</v>
      </c>
      <c r="AJ250" s="1232">
        <f t="shared" si="241"/>
        <v>0</v>
      </c>
      <c r="AL250" s="1282" t="s">
        <v>132</v>
      </c>
      <c r="AM250" s="1283">
        <f t="shared" si="237"/>
        <v>100</v>
      </c>
      <c r="AN250" s="1284">
        <f t="shared" si="238"/>
        <v>100</v>
      </c>
      <c r="AO250" s="1301" t="s">
        <v>494</v>
      </c>
      <c r="AP250" s="1503">
        <f t="shared" si="242"/>
        <v>0</v>
      </c>
      <c r="AQ250" s="1518">
        <f t="shared" si="240"/>
        <v>0</v>
      </c>
    </row>
    <row r="251" spans="1:46" ht="15.75" thickBot="1">
      <c r="A251" s="1823" t="s">
        <v>698</v>
      </c>
      <c r="B251" s="2315" t="s">
        <v>523</v>
      </c>
      <c r="C251" s="115"/>
      <c r="D251" s="198" t="s">
        <v>600</v>
      </c>
      <c r="E251" s="243">
        <v>2</v>
      </c>
      <c r="F251" s="1774">
        <v>1.54</v>
      </c>
      <c r="G251" s="2672" t="s">
        <v>634</v>
      </c>
      <c r="H251" s="1780"/>
      <c r="I251" s="1780"/>
      <c r="J251" s="1712" t="s">
        <v>100</v>
      </c>
      <c r="K251" s="172" t="s">
        <v>101</v>
      </c>
      <c r="L251" s="173" t="s">
        <v>102</v>
      </c>
      <c r="M251" s="100"/>
      <c r="N251" s="2223" t="s">
        <v>874</v>
      </c>
      <c r="O251" s="1245">
        <f t="shared" ref="O251:T251" si="245">AA268</f>
        <v>66</v>
      </c>
      <c r="P251" s="1445">
        <f t="shared" si="245"/>
        <v>60</v>
      </c>
      <c r="Q251" s="1245">
        <f t="shared" si="245"/>
        <v>0</v>
      </c>
      <c r="R251" s="1446">
        <f t="shared" si="245"/>
        <v>0</v>
      </c>
      <c r="S251" s="1245">
        <f t="shared" si="245"/>
        <v>0</v>
      </c>
      <c r="T251" s="1447">
        <f t="shared" si="245"/>
        <v>0</v>
      </c>
      <c r="U251" s="1245">
        <f t="shared" si="244"/>
        <v>66</v>
      </c>
      <c r="V251" s="1289">
        <f t="shared" si="244"/>
        <v>60</v>
      </c>
      <c r="W251" s="1245">
        <f t="shared" si="244"/>
        <v>0</v>
      </c>
      <c r="X251" s="1446">
        <f t="shared" si="244"/>
        <v>0</v>
      </c>
      <c r="Z251" s="1301" t="s">
        <v>63</v>
      </c>
      <c r="AA251" s="1264"/>
      <c r="AB251" s="1544"/>
      <c r="AC251" s="1266"/>
      <c r="AD251" s="1426"/>
      <c r="AE251" s="1267"/>
      <c r="AF251" s="1447"/>
      <c r="AG251" s="1267">
        <f t="shared" si="241"/>
        <v>0</v>
      </c>
      <c r="AH251" s="1430">
        <f t="shared" si="241"/>
        <v>0</v>
      </c>
      <c r="AI251" s="1267">
        <f t="shared" si="241"/>
        <v>0</v>
      </c>
      <c r="AJ251" s="1339">
        <f t="shared" si="241"/>
        <v>0</v>
      </c>
      <c r="AL251" s="476" t="s">
        <v>85</v>
      </c>
      <c r="AM251" s="1283">
        <f t="shared" si="237"/>
        <v>40.03</v>
      </c>
      <c r="AN251" s="1284">
        <f t="shared" si="238"/>
        <v>34.4</v>
      </c>
      <c r="AO251" s="1301" t="s">
        <v>63</v>
      </c>
      <c r="AP251" s="1503">
        <f t="shared" si="242"/>
        <v>0</v>
      </c>
      <c r="AQ251" s="1518">
        <f t="shared" si="240"/>
        <v>0</v>
      </c>
    </row>
    <row r="252" spans="1:46" ht="15.75" thickBot="1">
      <c r="A252" s="2757" t="s">
        <v>9</v>
      </c>
      <c r="B252" s="261" t="s">
        <v>10</v>
      </c>
      <c r="C252" s="273">
        <v>30</v>
      </c>
      <c r="D252" s="2588" t="s">
        <v>968</v>
      </c>
      <c r="E252" s="115"/>
      <c r="F252" s="111"/>
      <c r="G252" s="2647" t="s">
        <v>100</v>
      </c>
      <c r="H252" s="1763" t="s">
        <v>101</v>
      </c>
      <c r="I252" s="2747" t="s">
        <v>102</v>
      </c>
      <c r="J252" s="140" t="s">
        <v>939</v>
      </c>
      <c r="K252" s="139">
        <v>93</v>
      </c>
      <c r="L252" s="1798">
        <v>60</v>
      </c>
      <c r="M252" s="100"/>
      <c r="N252" s="1282" t="s">
        <v>70</v>
      </c>
      <c r="O252" s="1246">
        <f t="shared" ref="O252:T252" si="246">AA276</f>
        <v>1.704</v>
      </c>
      <c r="P252" s="1448">
        <f t="shared" si="246"/>
        <v>1.5</v>
      </c>
      <c r="Q252" s="1246">
        <f t="shared" si="246"/>
        <v>157.5</v>
      </c>
      <c r="R252" s="1339">
        <f t="shared" si="246"/>
        <v>105</v>
      </c>
      <c r="S252" s="1246">
        <f t="shared" si="246"/>
        <v>0</v>
      </c>
      <c r="T252" s="1444">
        <f t="shared" si="246"/>
        <v>0</v>
      </c>
      <c r="U252" s="1246">
        <f t="shared" si="244"/>
        <v>159.20400000000001</v>
      </c>
      <c r="V252" s="1430">
        <f t="shared" si="244"/>
        <v>106.5</v>
      </c>
      <c r="W252" s="1246">
        <f t="shared" si="244"/>
        <v>157.5</v>
      </c>
      <c r="X252" s="1339">
        <f t="shared" si="244"/>
        <v>105</v>
      </c>
      <c r="Z252" s="1700" t="s">
        <v>583</v>
      </c>
      <c r="AA252" s="1043"/>
      <c r="AB252" s="1545"/>
      <c r="AC252" s="1267">
        <f>E251</f>
        <v>2</v>
      </c>
      <c r="AD252" s="1429">
        <f>F251</f>
        <v>1.54</v>
      </c>
      <c r="AE252" s="1267"/>
      <c r="AF252" s="1447"/>
      <c r="AG252" s="1267">
        <f t="shared" ref="AG252:AG253" si="247">AA252+AC252</f>
        <v>2</v>
      </c>
      <c r="AH252" s="1430">
        <f t="shared" ref="AH252:AH253" si="248">AB252+AD252</f>
        <v>1.54</v>
      </c>
      <c r="AI252" s="1267">
        <f t="shared" ref="AI252:AI253" si="249">AC252+AE252</f>
        <v>2</v>
      </c>
      <c r="AJ252" s="1339">
        <f t="shared" ref="AJ252:AJ253" si="250">AD252+AF252</f>
        <v>1.54</v>
      </c>
      <c r="AL252" s="476" t="s">
        <v>438</v>
      </c>
      <c r="AM252" s="1283">
        <f t="shared" si="237"/>
        <v>0</v>
      </c>
      <c r="AN252" s="1284">
        <f t="shared" si="238"/>
        <v>0</v>
      </c>
      <c r="AO252" s="1700" t="s">
        <v>583</v>
      </c>
      <c r="AP252" s="1503">
        <f t="shared" si="242"/>
        <v>2</v>
      </c>
      <c r="AQ252" s="1518">
        <f t="shared" si="240"/>
        <v>1.54</v>
      </c>
    </row>
    <row r="253" spans="1:46" ht="14.25" customHeight="1">
      <c r="A253" s="2759" t="s">
        <v>9</v>
      </c>
      <c r="B253" s="261" t="s">
        <v>426</v>
      </c>
      <c r="C253" s="273">
        <v>20</v>
      </c>
      <c r="D253" s="198" t="s">
        <v>580</v>
      </c>
      <c r="E253" s="243">
        <v>0.5</v>
      </c>
      <c r="F253" s="1774">
        <v>0.5</v>
      </c>
      <c r="G253" s="2332" t="s">
        <v>631</v>
      </c>
      <c r="H253" s="139">
        <v>110.4</v>
      </c>
      <c r="I253" s="1768">
        <v>109.7</v>
      </c>
      <c r="J253" s="112"/>
      <c r="K253" s="115"/>
      <c r="L253" s="111"/>
      <c r="M253" s="100"/>
      <c r="N253" s="1290" t="s">
        <v>104</v>
      </c>
      <c r="O253" s="1627">
        <f t="shared" ref="O253:T253" si="251">AA280</f>
        <v>11</v>
      </c>
      <c r="P253" s="1236">
        <f t="shared" si="251"/>
        <v>11</v>
      </c>
      <c r="Q253" s="1246">
        <f t="shared" si="251"/>
        <v>0</v>
      </c>
      <c r="R253" s="1430">
        <f t="shared" si="251"/>
        <v>0</v>
      </c>
      <c r="S253" s="1246">
        <f t="shared" si="251"/>
        <v>0</v>
      </c>
      <c r="T253" s="1444">
        <f t="shared" si="251"/>
        <v>0</v>
      </c>
      <c r="U253" s="1243">
        <f t="shared" ref="U253:U275" si="252">O253+Q253</f>
        <v>11</v>
      </c>
      <c r="V253" s="1430">
        <f t="shared" ref="V253:V280" si="253">P253+R253</f>
        <v>11</v>
      </c>
      <c r="W253" s="1243">
        <f t="shared" ref="W253:W278" si="254">Q253+S253</f>
        <v>0</v>
      </c>
      <c r="X253" s="1339">
        <f t="shared" ref="X253:X280" si="255">R253+T253</f>
        <v>0</v>
      </c>
      <c r="Z253" s="1300" t="s">
        <v>584</v>
      </c>
      <c r="AA253" s="1043"/>
      <c r="AB253" s="1546"/>
      <c r="AC253" s="1267"/>
      <c r="AD253" s="1429"/>
      <c r="AE253" s="1267"/>
      <c r="AF253" s="1447"/>
      <c r="AG253" s="1267">
        <f t="shared" si="247"/>
        <v>0</v>
      </c>
      <c r="AH253" s="1430">
        <f t="shared" si="248"/>
        <v>0</v>
      </c>
      <c r="AI253" s="1267">
        <f t="shared" si="249"/>
        <v>0</v>
      </c>
      <c r="AJ253" s="1339">
        <f t="shared" si="250"/>
        <v>0</v>
      </c>
      <c r="AL253" s="1282" t="s">
        <v>121</v>
      </c>
      <c r="AM253" s="1283">
        <f t="shared" si="237"/>
        <v>111.259</v>
      </c>
      <c r="AN253" s="1284">
        <f t="shared" si="238"/>
        <v>78</v>
      </c>
      <c r="AO253" s="1300" t="s">
        <v>584</v>
      </c>
      <c r="AP253" s="1503">
        <f t="shared" si="242"/>
        <v>0</v>
      </c>
      <c r="AQ253" s="1518">
        <f t="shared" si="240"/>
        <v>0</v>
      </c>
    </row>
    <row r="254" spans="1:46" ht="12.75" customHeight="1">
      <c r="A254" s="2569" t="s">
        <v>483</v>
      </c>
      <c r="B254" s="261" t="s">
        <v>695</v>
      </c>
      <c r="C254" s="273">
        <v>105</v>
      </c>
      <c r="D254" s="1804" t="s">
        <v>163</v>
      </c>
      <c r="E254" s="243">
        <v>8.0000000000000002E-3</v>
      </c>
      <c r="F254" s="1774">
        <v>8.0000000000000002E-3</v>
      </c>
      <c r="G254" s="198" t="s">
        <v>491</v>
      </c>
      <c r="H254" s="2567">
        <v>14</v>
      </c>
      <c r="I254" s="2872">
        <v>14</v>
      </c>
      <c r="J254" s="112"/>
      <c r="K254" s="115"/>
      <c r="L254" s="111"/>
      <c r="M254" s="100"/>
      <c r="N254" s="1282" t="s">
        <v>132</v>
      </c>
      <c r="O254" s="1243">
        <f>K231</f>
        <v>100</v>
      </c>
      <c r="P254" s="1236">
        <f>L231</f>
        <v>100</v>
      </c>
      <c r="Q254" s="1243"/>
      <c r="R254" s="1339"/>
      <c r="S254" s="1243"/>
      <c r="T254" s="1444"/>
      <c r="U254" s="1243">
        <f t="shared" si="252"/>
        <v>100</v>
      </c>
      <c r="V254" s="1430">
        <f t="shared" si="253"/>
        <v>100</v>
      </c>
      <c r="W254" s="1243">
        <f t="shared" si="254"/>
        <v>0</v>
      </c>
      <c r="X254" s="1339">
        <f t="shared" si="255"/>
        <v>0</v>
      </c>
      <c r="Z254" s="1301" t="s">
        <v>125</v>
      </c>
      <c r="AA254" s="1043"/>
      <c r="AB254" s="1546"/>
      <c r="AC254" s="1267"/>
      <c r="AD254" s="1429"/>
      <c r="AE254" s="1267"/>
      <c r="AF254" s="1447"/>
      <c r="AG254" s="1267">
        <f t="shared" ref="AG254:AJ261" si="256">AA254+AC254</f>
        <v>0</v>
      </c>
      <c r="AH254" s="1430">
        <f t="shared" si="256"/>
        <v>0</v>
      </c>
      <c r="AI254" s="1267">
        <f t="shared" si="256"/>
        <v>0</v>
      </c>
      <c r="AJ254" s="1339">
        <f t="shared" si="256"/>
        <v>0</v>
      </c>
      <c r="AL254" s="1282" t="s">
        <v>65</v>
      </c>
      <c r="AM254" s="1283">
        <f t="shared" si="237"/>
        <v>0</v>
      </c>
      <c r="AN254" s="1284">
        <f t="shared" si="238"/>
        <v>0</v>
      </c>
      <c r="AO254" s="1301" t="s">
        <v>125</v>
      </c>
      <c r="AP254" s="1503">
        <f t="shared" si="242"/>
        <v>0</v>
      </c>
      <c r="AQ254" s="1518">
        <f t="shared" si="240"/>
        <v>0</v>
      </c>
    </row>
    <row r="255" spans="1:46" ht="14.25" customHeight="1" thickBot="1">
      <c r="A255" s="112"/>
      <c r="B255" s="1775"/>
      <c r="C255" s="115"/>
      <c r="D255" s="257" t="s">
        <v>81</v>
      </c>
      <c r="E255" s="243">
        <v>190</v>
      </c>
      <c r="F255" s="1774">
        <v>190</v>
      </c>
      <c r="G255" s="198" t="s">
        <v>593</v>
      </c>
      <c r="H255" s="2586">
        <v>9.6</v>
      </c>
      <c r="I255" s="2355">
        <v>9.6</v>
      </c>
      <c r="J255" s="112"/>
      <c r="K255" s="115"/>
      <c r="L255" s="111"/>
      <c r="M255" s="100"/>
      <c r="N255" s="476" t="s">
        <v>424</v>
      </c>
      <c r="O255" s="1243">
        <f t="shared" ref="O255:T255" si="257">AA283</f>
        <v>0</v>
      </c>
      <c r="P255" s="1236">
        <f t="shared" si="257"/>
        <v>0</v>
      </c>
      <c r="Q255" s="1243">
        <f t="shared" si="257"/>
        <v>40.03</v>
      </c>
      <c r="R255" s="1339">
        <f t="shared" si="257"/>
        <v>34.4</v>
      </c>
      <c r="S255" s="1243">
        <f t="shared" si="257"/>
        <v>0</v>
      </c>
      <c r="T255" s="1444">
        <f t="shared" si="257"/>
        <v>0</v>
      </c>
      <c r="U255" s="1243">
        <f t="shared" si="252"/>
        <v>40.03</v>
      </c>
      <c r="V255" s="1430">
        <f t="shared" si="253"/>
        <v>34.4</v>
      </c>
      <c r="W255" s="1243">
        <f t="shared" si="254"/>
        <v>40.03</v>
      </c>
      <c r="X255" s="1339">
        <f t="shared" si="255"/>
        <v>34.4</v>
      </c>
      <c r="Z255" s="1301" t="s">
        <v>87</v>
      </c>
      <c r="AA255" s="1043">
        <f>E232</f>
        <v>18</v>
      </c>
      <c r="AB255" s="1549">
        <f>F232</f>
        <v>16.2</v>
      </c>
      <c r="AC255" s="1267">
        <f>E248+E259</f>
        <v>13.17</v>
      </c>
      <c r="AD255" s="1429">
        <f>F248+F259</f>
        <v>11</v>
      </c>
      <c r="AE255" s="1267">
        <f>E265</f>
        <v>21.6</v>
      </c>
      <c r="AF255" s="1447">
        <f>F265</f>
        <v>18</v>
      </c>
      <c r="AG255" s="1267">
        <f t="shared" si="256"/>
        <v>31.17</v>
      </c>
      <c r="AH255" s="1430">
        <f t="shared" si="256"/>
        <v>27.2</v>
      </c>
      <c r="AI255" s="1267">
        <f t="shared" si="256"/>
        <v>34.770000000000003</v>
      </c>
      <c r="AJ255" s="1339">
        <f t="shared" si="256"/>
        <v>29</v>
      </c>
      <c r="AL255" s="1282" t="s">
        <v>60</v>
      </c>
      <c r="AM255" s="1283">
        <f t="shared" si="237"/>
        <v>300.71999999999997</v>
      </c>
      <c r="AN255" s="1284">
        <f t="shared" si="238"/>
        <v>300.71999999999997</v>
      </c>
      <c r="AO255" s="1301" t="s">
        <v>87</v>
      </c>
      <c r="AP255" s="1503">
        <f t="shared" si="242"/>
        <v>52.77</v>
      </c>
      <c r="AQ255" s="1518">
        <f t="shared" si="240"/>
        <v>45.2</v>
      </c>
    </row>
    <row r="256" spans="1:46" ht="14.25" customHeight="1" thickBot="1">
      <c r="A256" s="112"/>
      <c r="B256" s="1775"/>
      <c r="C256" s="115"/>
      <c r="D256" s="2873" t="s">
        <v>677</v>
      </c>
      <c r="E256" s="109"/>
      <c r="F256" s="2761"/>
      <c r="G256" s="198" t="s">
        <v>174</v>
      </c>
      <c r="H256" s="2656" t="s">
        <v>636</v>
      </c>
      <c r="I256" s="2355">
        <v>5.28</v>
      </c>
      <c r="J256" s="1630" t="s">
        <v>611</v>
      </c>
      <c r="K256" s="1735"/>
      <c r="L256" s="1736"/>
      <c r="M256" s="100"/>
      <c r="N256" s="1282" t="s">
        <v>425</v>
      </c>
      <c r="O256" s="1243">
        <f t="shared" ref="O256:T256" si="258">AA287</f>
        <v>0</v>
      </c>
      <c r="P256" s="1448">
        <f t="shared" si="258"/>
        <v>0</v>
      </c>
      <c r="Q256" s="1243">
        <f t="shared" si="258"/>
        <v>0</v>
      </c>
      <c r="R256" s="1430">
        <f t="shared" si="258"/>
        <v>0</v>
      </c>
      <c r="S256" s="1243">
        <f t="shared" si="258"/>
        <v>0</v>
      </c>
      <c r="T256" s="1449">
        <f t="shared" si="258"/>
        <v>0</v>
      </c>
      <c r="U256" s="1243">
        <f t="shared" si="252"/>
        <v>0</v>
      </c>
      <c r="V256" s="1430">
        <f t="shared" si="253"/>
        <v>0</v>
      </c>
      <c r="W256" s="1243">
        <f t="shared" si="254"/>
        <v>0</v>
      </c>
      <c r="X256" s="1339">
        <f t="shared" si="255"/>
        <v>0</v>
      </c>
      <c r="Z256" s="1301" t="s">
        <v>68</v>
      </c>
      <c r="AA256" s="1043"/>
      <c r="AB256" s="1549"/>
      <c r="AC256" s="1267">
        <f>E246</f>
        <v>10</v>
      </c>
      <c r="AD256" s="1429">
        <f>F246</f>
        <v>8</v>
      </c>
      <c r="AE256" s="1267">
        <f>E266</f>
        <v>17.100000000000001</v>
      </c>
      <c r="AF256" s="1447">
        <f>F266</f>
        <v>13.5</v>
      </c>
      <c r="AG256" s="1267">
        <f t="shared" si="256"/>
        <v>10</v>
      </c>
      <c r="AH256" s="1430">
        <f t="shared" si="256"/>
        <v>8</v>
      </c>
      <c r="AI256" s="1267">
        <f t="shared" si="256"/>
        <v>27.1</v>
      </c>
      <c r="AJ256" s="1339">
        <f t="shared" si="256"/>
        <v>21.5</v>
      </c>
      <c r="AL256" s="1282" t="s">
        <v>139</v>
      </c>
      <c r="AM256" s="1283">
        <f t="shared" si="237"/>
        <v>208</v>
      </c>
      <c r="AN256" s="1291">
        <f t="shared" si="238"/>
        <v>200</v>
      </c>
      <c r="AO256" s="1301" t="s">
        <v>68</v>
      </c>
      <c r="AP256" s="1503">
        <f t="shared" si="242"/>
        <v>27.1</v>
      </c>
      <c r="AQ256" s="1518">
        <f t="shared" si="240"/>
        <v>21.5</v>
      </c>
    </row>
    <row r="257" spans="1:43" ht="13.5" customHeight="1" thickBot="1">
      <c r="A257" s="112"/>
      <c r="B257" s="1775"/>
      <c r="C257" s="115"/>
      <c r="D257" s="198" t="s">
        <v>676</v>
      </c>
      <c r="E257" s="2326">
        <v>40.03</v>
      </c>
      <c r="F257" s="2796">
        <v>34.4</v>
      </c>
      <c r="G257" s="198" t="s">
        <v>632</v>
      </c>
      <c r="H257" s="258">
        <v>3.6</v>
      </c>
      <c r="I257" s="2874">
        <v>3.6</v>
      </c>
      <c r="J257" s="1712" t="s">
        <v>100</v>
      </c>
      <c r="K257" s="172" t="s">
        <v>101</v>
      </c>
      <c r="L257" s="173" t="s">
        <v>102</v>
      </c>
      <c r="M257" s="100"/>
      <c r="N257" s="1282" t="s">
        <v>121</v>
      </c>
      <c r="O257" s="1246">
        <f>E231</f>
        <v>111.259</v>
      </c>
      <c r="P257" s="1236">
        <f>F231</f>
        <v>78</v>
      </c>
      <c r="Q257" s="1243"/>
      <c r="R257" s="1339"/>
      <c r="S257" s="1243"/>
      <c r="T257" s="1444"/>
      <c r="U257" s="1243">
        <f t="shared" si="252"/>
        <v>111.259</v>
      </c>
      <c r="V257" s="1430">
        <f t="shared" si="253"/>
        <v>78</v>
      </c>
      <c r="W257" s="1243">
        <f t="shared" si="254"/>
        <v>0</v>
      </c>
      <c r="X257" s="1339">
        <f t="shared" si="255"/>
        <v>0</v>
      </c>
      <c r="Z257" s="1301" t="s">
        <v>74</v>
      </c>
      <c r="AA257" s="1043"/>
      <c r="AB257" s="1546"/>
      <c r="AC257" s="1267"/>
      <c r="AD257" s="1429"/>
      <c r="AE257" s="1267"/>
      <c r="AF257" s="1447"/>
      <c r="AG257" s="1267">
        <f t="shared" si="256"/>
        <v>0</v>
      </c>
      <c r="AH257" s="1430">
        <f t="shared" si="256"/>
        <v>0</v>
      </c>
      <c r="AI257" s="1267">
        <f t="shared" si="256"/>
        <v>0</v>
      </c>
      <c r="AJ257" s="1339">
        <f t="shared" si="256"/>
        <v>0</v>
      </c>
      <c r="AL257" s="1282" t="s">
        <v>64</v>
      </c>
      <c r="AM257" s="1283">
        <f t="shared" si="237"/>
        <v>110.4</v>
      </c>
      <c r="AN257" s="1291">
        <f t="shared" si="238"/>
        <v>109.7</v>
      </c>
      <c r="AO257" s="1301" t="s">
        <v>74</v>
      </c>
      <c r="AP257" s="1503">
        <f t="shared" si="242"/>
        <v>0</v>
      </c>
      <c r="AQ257" s="1518">
        <f t="shared" si="240"/>
        <v>0</v>
      </c>
    </row>
    <row r="258" spans="1:43" ht="14.25" customHeight="1">
      <c r="A258" s="112"/>
      <c r="B258" s="1775"/>
      <c r="C258" s="115"/>
      <c r="D258" s="2753" t="s">
        <v>164</v>
      </c>
      <c r="E258" s="243" t="s">
        <v>625</v>
      </c>
      <c r="F258" s="2694">
        <v>2</v>
      </c>
      <c r="G258" s="1804" t="s">
        <v>89</v>
      </c>
      <c r="H258" s="243">
        <v>2.4</v>
      </c>
      <c r="I258" s="2355">
        <v>2.4</v>
      </c>
      <c r="J258" s="140" t="s">
        <v>325</v>
      </c>
      <c r="K258" s="1706">
        <v>157.5</v>
      </c>
      <c r="L258" s="1659">
        <v>105</v>
      </c>
      <c r="M258" s="100"/>
      <c r="N258" s="1282" t="s">
        <v>65</v>
      </c>
      <c r="O258" s="1243"/>
      <c r="P258" s="1236"/>
      <c r="Q258" s="1243"/>
      <c r="R258" s="1339"/>
      <c r="S258" s="1243"/>
      <c r="T258" s="1444"/>
      <c r="U258" s="1243">
        <f t="shared" si="252"/>
        <v>0</v>
      </c>
      <c r="V258" s="1430">
        <f t="shared" si="253"/>
        <v>0</v>
      </c>
      <c r="W258" s="1243">
        <f t="shared" si="254"/>
        <v>0</v>
      </c>
      <c r="X258" s="1339">
        <f t="shared" si="255"/>
        <v>0</v>
      </c>
      <c r="Z258" s="1301" t="s">
        <v>129</v>
      </c>
      <c r="AA258" s="1043"/>
      <c r="AB258" s="1550"/>
      <c r="AC258" s="1267"/>
      <c r="AD258" s="1429"/>
      <c r="AE258" s="1267"/>
      <c r="AF258" s="1447"/>
      <c r="AG258" s="1267">
        <f t="shared" si="256"/>
        <v>0</v>
      </c>
      <c r="AH258" s="1430">
        <f t="shared" si="256"/>
        <v>0</v>
      </c>
      <c r="AI258" s="1267">
        <f t="shared" si="256"/>
        <v>0</v>
      </c>
      <c r="AJ258" s="1339">
        <f t="shared" si="256"/>
        <v>0</v>
      </c>
      <c r="AL258" s="1282" t="s">
        <v>47</v>
      </c>
      <c r="AM258" s="1283">
        <f t="shared" si="237"/>
        <v>28.692999999999998</v>
      </c>
      <c r="AN258" s="1291">
        <f t="shared" si="238"/>
        <v>27.6</v>
      </c>
      <c r="AO258" s="1301" t="s">
        <v>129</v>
      </c>
      <c r="AP258" s="1503">
        <f t="shared" si="242"/>
        <v>0</v>
      </c>
      <c r="AQ258" s="1518">
        <f t="shared" si="240"/>
        <v>0</v>
      </c>
    </row>
    <row r="259" spans="1:43">
      <c r="A259" s="112"/>
      <c r="B259" s="1775"/>
      <c r="C259" s="115"/>
      <c r="D259" s="198" t="s">
        <v>162</v>
      </c>
      <c r="E259" s="243">
        <v>3.57</v>
      </c>
      <c r="F259" s="2694">
        <v>3</v>
      </c>
      <c r="G259" s="198" t="s">
        <v>580</v>
      </c>
      <c r="H259" s="243">
        <v>0.1</v>
      </c>
      <c r="I259" s="2355">
        <v>0.1</v>
      </c>
      <c r="J259" s="112"/>
      <c r="K259" s="115"/>
      <c r="L259" s="111"/>
      <c r="M259" s="116"/>
      <c r="N259" s="1282" t="s">
        <v>60</v>
      </c>
      <c r="O259" s="1243">
        <f>E234+H238</f>
        <v>78.52</v>
      </c>
      <c r="P259" s="1450">
        <f>F234+I238</f>
        <v>78.52</v>
      </c>
      <c r="Q259" s="1243">
        <f>K246</f>
        <v>200</v>
      </c>
      <c r="R259" s="1451">
        <f>L246</f>
        <v>200</v>
      </c>
      <c r="S259" s="1243">
        <f>H263</f>
        <v>22.2</v>
      </c>
      <c r="T259" s="1441">
        <f>I263</f>
        <v>22.2</v>
      </c>
      <c r="U259" s="1243">
        <f t="shared" si="252"/>
        <v>278.52</v>
      </c>
      <c r="V259" s="1430">
        <f t="shared" si="253"/>
        <v>278.52</v>
      </c>
      <c r="W259" s="1243">
        <f t="shared" si="254"/>
        <v>222.2</v>
      </c>
      <c r="X259" s="1339">
        <f t="shared" si="255"/>
        <v>222.2</v>
      </c>
      <c r="Z259" s="1301" t="s">
        <v>130</v>
      </c>
      <c r="AA259" s="1043">
        <f>E233</f>
        <v>1.9</v>
      </c>
      <c r="AB259" s="1551">
        <f>F233</f>
        <v>1.8</v>
      </c>
      <c r="AC259" s="1267"/>
      <c r="AD259" s="1429"/>
      <c r="AE259" s="1267"/>
      <c r="AF259" s="1447"/>
      <c r="AG259" s="1267">
        <f t="shared" si="256"/>
        <v>1.9</v>
      </c>
      <c r="AH259" s="1430">
        <f t="shared" si="256"/>
        <v>1.8</v>
      </c>
      <c r="AI259" s="1267">
        <f t="shared" si="256"/>
        <v>0</v>
      </c>
      <c r="AJ259" s="1339">
        <f t="shared" si="256"/>
        <v>0</v>
      </c>
      <c r="AL259" s="1282" t="s">
        <v>67</v>
      </c>
      <c r="AM259" s="1283">
        <f t="shared" si="237"/>
        <v>6.7</v>
      </c>
      <c r="AN259" s="1291">
        <f t="shared" si="238"/>
        <v>6.7</v>
      </c>
      <c r="AO259" s="1301" t="s">
        <v>127</v>
      </c>
      <c r="AP259" s="1503">
        <f t="shared" si="242"/>
        <v>1.9</v>
      </c>
      <c r="AQ259" s="1518">
        <f t="shared" si="240"/>
        <v>1.8</v>
      </c>
    </row>
    <row r="260" spans="1:43" ht="14.25" customHeight="1" thickBot="1">
      <c r="A260" s="1812" t="s">
        <v>399</v>
      </c>
      <c r="B260" s="1778"/>
      <c r="C260" s="1780">
        <f>SUM(C243:C259)</f>
        <v>885</v>
      </c>
      <c r="D260" s="2875" t="s">
        <v>580</v>
      </c>
      <c r="E260" s="1782">
        <v>0.1</v>
      </c>
      <c r="F260" s="2876">
        <v>0.1</v>
      </c>
      <c r="G260" s="1817" t="s">
        <v>633</v>
      </c>
      <c r="H260" s="1782">
        <v>1.2E-2</v>
      </c>
      <c r="I260" s="2877">
        <v>1.2E-2</v>
      </c>
      <c r="J260" s="1777"/>
      <c r="K260" s="1780"/>
      <c r="L260" s="1779"/>
      <c r="M260" s="110"/>
      <c r="N260" s="1282" t="s">
        <v>139</v>
      </c>
      <c r="O260" s="1243"/>
      <c r="P260" s="1236"/>
      <c r="Q260" s="1243"/>
      <c r="R260" s="1339"/>
      <c r="S260" s="1243">
        <f>K263</f>
        <v>208</v>
      </c>
      <c r="T260" s="1444">
        <f>L263</f>
        <v>200</v>
      </c>
      <c r="U260" s="1243">
        <f t="shared" si="252"/>
        <v>0</v>
      </c>
      <c r="V260" s="1430">
        <f t="shared" si="253"/>
        <v>0</v>
      </c>
      <c r="W260" s="1243">
        <f t="shared" si="254"/>
        <v>208</v>
      </c>
      <c r="X260" s="1339">
        <f t="shared" si="255"/>
        <v>200</v>
      </c>
      <c r="Z260" s="1300" t="s">
        <v>96</v>
      </c>
      <c r="AA260" s="1265"/>
      <c r="AB260" s="1552"/>
      <c r="AC260" s="2143"/>
      <c r="AD260" s="1431"/>
      <c r="AE260" s="1268"/>
      <c r="AF260" s="1554"/>
      <c r="AG260" s="1268">
        <f t="shared" si="256"/>
        <v>0</v>
      </c>
      <c r="AH260" s="1432">
        <f t="shared" si="256"/>
        <v>0</v>
      </c>
      <c r="AI260" s="1268">
        <f t="shared" si="256"/>
        <v>0</v>
      </c>
      <c r="AJ260" s="1232">
        <f t="shared" si="256"/>
        <v>0</v>
      </c>
      <c r="AL260" s="1282" t="s">
        <v>82</v>
      </c>
      <c r="AM260" s="1283">
        <f t="shared" si="237"/>
        <v>22.130000000000003</v>
      </c>
      <c r="AN260" s="1291">
        <f t="shared" si="238"/>
        <v>22.130000000000003</v>
      </c>
      <c r="AO260" s="1504" t="s">
        <v>160</v>
      </c>
      <c r="AP260" s="1503">
        <f t="shared" si="242"/>
        <v>0</v>
      </c>
      <c r="AQ260" s="1518">
        <f t="shared" si="240"/>
        <v>0</v>
      </c>
    </row>
    <row r="261" spans="1:43" ht="15" customHeight="1" thickBot="1">
      <c r="A261" s="765"/>
      <c r="B261" s="376" t="s">
        <v>245</v>
      </c>
      <c r="C261" s="2782"/>
      <c r="D261" s="2878" t="s">
        <v>723</v>
      </c>
      <c r="E261" s="1735"/>
      <c r="F261" s="1735"/>
      <c r="G261" s="1760"/>
      <c r="H261" s="1735"/>
      <c r="I261" s="1736"/>
      <c r="J261" s="2879" t="s">
        <v>704</v>
      </c>
      <c r="K261" s="2697"/>
      <c r="L261" s="2698"/>
      <c r="M261" s="110"/>
      <c r="N261" s="1282" t="s">
        <v>64</v>
      </c>
      <c r="O261" s="1243"/>
      <c r="P261" s="1236"/>
      <c r="Q261" s="1243">
        <f>H253</f>
        <v>110.4</v>
      </c>
      <c r="R261" s="1339">
        <f>I253</f>
        <v>109.7</v>
      </c>
      <c r="S261" s="1243"/>
      <c r="T261" s="1444"/>
      <c r="U261" s="1243">
        <f t="shared" si="252"/>
        <v>110.4</v>
      </c>
      <c r="V261" s="1430">
        <f t="shared" si="253"/>
        <v>109.7</v>
      </c>
      <c r="W261" s="1243">
        <f t="shared" si="254"/>
        <v>110.4</v>
      </c>
      <c r="X261" s="1339">
        <f t="shared" si="255"/>
        <v>109.7</v>
      </c>
      <c r="Z261" s="2139" t="s">
        <v>859</v>
      </c>
      <c r="AA261" s="2140">
        <f t="shared" ref="AA261:AF261" si="259">SUM(AA248:AA260)</f>
        <v>19.899999999999999</v>
      </c>
      <c r="AB261" s="2151">
        <f t="shared" si="259"/>
        <v>18</v>
      </c>
      <c r="AC261" s="2152">
        <f t="shared" si="259"/>
        <v>118.17</v>
      </c>
      <c r="AD261" s="2347">
        <f t="shared" si="259"/>
        <v>80.539999999999992</v>
      </c>
      <c r="AE261" s="2154">
        <f t="shared" si="259"/>
        <v>38.700000000000003</v>
      </c>
      <c r="AF261" s="2141">
        <f t="shared" si="259"/>
        <v>31.5</v>
      </c>
      <c r="AG261" s="1737">
        <f t="shared" si="256"/>
        <v>138.07</v>
      </c>
      <c r="AH261" s="1430">
        <f t="shared" si="256"/>
        <v>98.539999999999992</v>
      </c>
      <c r="AI261" s="1737">
        <f t="shared" si="256"/>
        <v>156.87</v>
      </c>
      <c r="AJ261" s="1453">
        <f t="shared" si="256"/>
        <v>112.03999999999999</v>
      </c>
      <c r="AL261" s="1282" t="s">
        <v>89</v>
      </c>
      <c r="AM261" s="1283">
        <f t="shared" si="237"/>
        <v>9.6</v>
      </c>
      <c r="AN261" s="1291">
        <f t="shared" si="238"/>
        <v>9.6</v>
      </c>
      <c r="AO261" s="2139" t="s">
        <v>859</v>
      </c>
      <c r="AP261" s="2102">
        <f t="shared" si="242"/>
        <v>176.76999999999998</v>
      </c>
      <c r="AQ261" s="1518">
        <f t="shared" si="240"/>
        <v>130.04</v>
      </c>
    </row>
    <row r="262" spans="1:43" ht="15.75" thickBot="1">
      <c r="A262" s="176" t="s">
        <v>705</v>
      </c>
      <c r="B262" s="284" t="s">
        <v>916</v>
      </c>
      <c r="C262" s="874">
        <v>200</v>
      </c>
      <c r="D262" s="1712" t="s">
        <v>100</v>
      </c>
      <c r="E262" s="172" t="s">
        <v>101</v>
      </c>
      <c r="F262" s="173" t="s">
        <v>102</v>
      </c>
      <c r="G262" s="2579" t="s">
        <v>100</v>
      </c>
      <c r="H262" s="872" t="s">
        <v>101</v>
      </c>
      <c r="I262" s="1792" t="s">
        <v>102</v>
      </c>
      <c r="J262" s="1651" t="s">
        <v>100</v>
      </c>
      <c r="K262" s="872" t="s">
        <v>101</v>
      </c>
      <c r="L262" s="1792" t="s">
        <v>102</v>
      </c>
      <c r="M262" s="110"/>
      <c r="N262" s="1282" t="s">
        <v>445</v>
      </c>
      <c r="O262" s="1243">
        <f>H232</f>
        <v>5.1929999999999996</v>
      </c>
      <c r="P262" s="1236">
        <f>I232</f>
        <v>5</v>
      </c>
      <c r="Q262" s="1243">
        <f>H248</f>
        <v>23.5</v>
      </c>
      <c r="R262" s="1339">
        <f>I248</f>
        <v>22.6</v>
      </c>
      <c r="S262" s="1243"/>
      <c r="T262" s="1444"/>
      <c r="U262" s="1243">
        <f t="shared" si="252"/>
        <v>28.692999999999998</v>
      </c>
      <c r="V262" s="1430">
        <f t="shared" si="253"/>
        <v>27.6</v>
      </c>
      <c r="W262" s="1243">
        <f t="shared" si="254"/>
        <v>23.5</v>
      </c>
      <c r="X262" s="1339">
        <f t="shared" si="255"/>
        <v>22.6</v>
      </c>
      <c r="Z262" s="2104" t="s">
        <v>921</v>
      </c>
      <c r="AA262" s="2100"/>
      <c r="AB262" s="2105"/>
      <c r="AC262" s="2106"/>
      <c r="AD262" s="2107"/>
      <c r="AE262" s="2106"/>
      <c r="AF262" s="2108"/>
      <c r="AL262" s="1282" t="s">
        <v>131</v>
      </c>
      <c r="AM262" s="1283">
        <f t="shared" si="237"/>
        <v>0.32700000000000001</v>
      </c>
      <c r="AN262" s="1291">
        <f t="shared" si="238"/>
        <v>13.08</v>
      </c>
      <c r="AO262" s="2104" t="s">
        <v>858</v>
      </c>
    </row>
    <row r="263" spans="1:43">
      <c r="A263" s="112"/>
      <c r="B263" s="181" t="s">
        <v>246</v>
      </c>
      <c r="C263" s="111"/>
      <c r="D263" s="142" t="s">
        <v>45</v>
      </c>
      <c r="E263" s="139">
        <v>112</v>
      </c>
      <c r="F263" s="1771">
        <v>83.7</v>
      </c>
      <c r="G263" s="1850" t="s">
        <v>80</v>
      </c>
      <c r="H263" s="139">
        <v>22.2</v>
      </c>
      <c r="I263" s="1768">
        <v>22.2</v>
      </c>
      <c r="J263" s="2880" t="s">
        <v>707</v>
      </c>
      <c r="K263" s="139">
        <v>208</v>
      </c>
      <c r="L263" s="1659">
        <v>200</v>
      </c>
      <c r="M263" s="116"/>
      <c r="N263" s="1282" t="s">
        <v>67</v>
      </c>
      <c r="O263" s="1243">
        <f>H236</f>
        <v>3.1</v>
      </c>
      <c r="P263" s="1236">
        <f>I236</f>
        <v>3.1</v>
      </c>
      <c r="Q263" s="1243">
        <f>H257</f>
        <v>3.6</v>
      </c>
      <c r="R263" s="1339">
        <f>I257</f>
        <v>3.6</v>
      </c>
      <c r="S263" s="1243"/>
      <c r="T263" s="1444"/>
      <c r="U263" s="1243">
        <f t="shared" si="252"/>
        <v>6.7</v>
      </c>
      <c r="V263" s="1430">
        <f t="shared" si="253"/>
        <v>6.7</v>
      </c>
      <c r="W263" s="1243">
        <f t="shared" si="254"/>
        <v>3.6</v>
      </c>
      <c r="X263" s="1339">
        <f t="shared" si="255"/>
        <v>3.6</v>
      </c>
      <c r="Z263" s="1301"/>
      <c r="AA263" s="1043"/>
      <c r="AB263" s="1546"/>
      <c r="AC263" s="1267"/>
      <c r="AD263" s="1429"/>
      <c r="AE263" s="1267"/>
      <c r="AF263" s="1447"/>
      <c r="AG263" s="1267">
        <f t="shared" ref="AG263:AJ268" si="260">AA263+AC263</f>
        <v>0</v>
      </c>
      <c r="AH263" s="1430">
        <f t="shared" si="260"/>
        <v>0</v>
      </c>
      <c r="AI263" s="1267">
        <f t="shared" si="260"/>
        <v>0</v>
      </c>
      <c r="AJ263" s="1339">
        <f t="shared" si="260"/>
        <v>0</v>
      </c>
      <c r="AL263" s="1282" t="s">
        <v>50</v>
      </c>
      <c r="AM263" s="1283">
        <f t="shared" si="237"/>
        <v>29.6</v>
      </c>
      <c r="AN263" s="1291">
        <f t="shared" si="238"/>
        <v>29.6</v>
      </c>
      <c r="AO263" s="1301" t="s">
        <v>130</v>
      </c>
      <c r="AP263" s="1503">
        <f t="shared" ref="AP263:AQ269" si="261">AA263+AC263+AE263</f>
        <v>0</v>
      </c>
      <c r="AQ263" s="1518">
        <f t="shared" si="261"/>
        <v>0</v>
      </c>
    </row>
    <row r="264" spans="1:43">
      <c r="A264" s="176" t="s">
        <v>724</v>
      </c>
      <c r="B264" s="2336" t="s">
        <v>725</v>
      </c>
      <c r="C264" s="874" t="s">
        <v>267</v>
      </c>
      <c r="D264" s="198" t="s">
        <v>365</v>
      </c>
      <c r="E264" s="2730" t="s">
        <v>366</v>
      </c>
      <c r="F264" s="245">
        <v>1</v>
      </c>
      <c r="G264" s="2328" t="s">
        <v>79</v>
      </c>
      <c r="H264" s="243">
        <v>2.2000000000000002</v>
      </c>
      <c r="I264" s="1769">
        <v>2.2000000000000002</v>
      </c>
      <c r="J264" s="1807"/>
      <c r="K264" s="109"/>
      <c r="L264" s="1803"/>
      <c r="M264" s="115"/>
      <c r="N264" s="1282" t="s">
        <v>82</v>
      </c>
      <c r="O264" s="1556">
        <f>H234+H239</f>
        <v>11.3</v>
      </c>
      <c r="P264" s="1448">
        <f>I234+I239</f>
        <v>11.3</v>
      </c>
      <c r="Q264" s="1243">
        <f>H249</f>
        <v>6</v>
      </c>
      <c r="R264" s="1430">
        <f>I249</f>
        <v>6</v>
      </c>
      <c r="S264" s="1243">
        <f>E267+E269</f>
        <v>4.83</v>
      </c>
      <c r="T264" s="1449">
        <f>F267+F269</f>
        <v>4.83</v>
      </c>
      <c r="U264" s="1243">
        <f t="shared" si="252"/>
        <v>17.3</v>
      </c>
      <c r="V264" s="1430">
        <f t="shared" si="253"/>
        <v>17.3</v>
      </c>
      <c r="W264" s="1243">
        <f t="shared" si="254"/>
        <v>10.83</v>
      </c>
      <c r="X264" s="1339">
        <f t="shared" si="255"/>
        <v>10.83</v>
      </c>
      <c r="Z264" s="1301" t="s">
        <v>128</v>
      </c>
      <c r="AA264" s="1043"/>
      <c r="AB264" s="1546"/>
      <c r="AC264" s="1267"/>
      <c r="AD264" s="1429"/>
      <c r="AE264" s="1267"/>
      <c r="AF264" s="1447"/>
      <c r="AG264" s="1267">
        <f t="shared" si="260"/>
        <v>0</v>
      </c>
      <c r="AH264" s="1430">
        <f t="shared" si="260"/>
        <v>0</v>
      </c>
      <c r="AI264" s="1267">
        <f t="shared" si="260"/>
        <v>0</v>
      </c>
      <c r="AJ264" s="1339">
        <f t="shared" si="260"/>
        <v>0</v>
      </c>
      <c r="AL264" s="1282" t="s">
        <v>140</v>
      </c>
      <c r="AM264" s="1283">
        <f t="shared" si="237"/>
        <v>0</v>
      </c>
      <c r="AN264" s="1291">
        <f t="shared" si="238"/>
        <v>0</v>
      </c>
      <c r="AO264" s="1301" t="s">
        <v>128</v>
      </c>
      <c r="AP264" s="1503">
        <f t="shared" si="261"/>
        <v>0</v>
      </c>
      <c r="AQ264" s="1518">
        <f t="shared" si="261"/>
        <v>0</v>
      </c>
    </row>
    <row r="265" spans="1:43">
      <c r="A265" s="683"/>
      <c r="B265" s="2315" t="s">
        <v>726</v>
      </c>
      <c r="C265" s="2652"/>
      <c r="D265" s="199" t="s">
        <v>109</v>
      </c>
      <c r="E265" s="243">
        <v>21.6</v>
      </c>
      <c r="F265" s="245">
        <v>18</v>
      </c>
      <c r="G265" s="2779" t="s">
        <v>84</v>
      </c>
      <c r="H265" s="243">
        <v>4.0000000000000001E-3</v>
      </c>
      <c r="I265" s="2355">
        <v>4.0000000000000001E-3</v>
      </c>
      <c r="J265" s="1807"/>
      <c r="K265" s="109"/>
      <c r="L265" s="1803"/>
      <c r="M265" s="115"/>
      <c r="N265" s="1282" t="s">
        <v>89</v>
      </c>
      <c r="O265" s="1243">
        <f>E237</f>
        <v>4.5</v>
      </c>
      <c r="P265" s="1448">
        <f>F237</f>
        <v>4.5</v>
      </c>
      <c r="Q265" s="1243">
        <f>E250+H258</f>
        <v>5.0999999999999996</v>
      </c>
      <c r="R265" s="1339">
        <f>F250+I258</f>
        <v>5.0999999999999996</v>
      </c>
      <c r="S265" s="1243"/>
      <c r="T265" s="1444"/>
      <c r="U265" s="1243">
        <f t="shared" si="252"/>
        <v>9.6</v>
      </c>
      <c r="V265" s="1430">
        <f t="shared" si="253"/>
        <v>9.6</v>
      </c>
      <c r="W265" s="1243">
        <f t="shared" si="254"/>
        <v>5.0999999999999996</v>
      </c>
      <c r="X265" s="1339">
        <f t="shared" si="255"/>
        <v>5.0999999999999996</v>
      </c>
      <c r="Z265" s="1301" t="s">
        <v>126</v>
      </c>
      <c r="AA265" s="1557">
        <f>K240</f>
        <v>66</v>
      </c>
      <c r="AB265" s="2359">
        <f>L240</f>
        <v>60</v>
      </c>
      <c r="AC265" s="1267"/>
      <c r="AD265" s="1429"/>
      <c r="AE265" s="1267"/>
      <c r="AF265" s="1447"/>
      <c r="AG265" s="1267">
        <f t="shared" si="260"/>
        <v>66</v>
      </c>
      <c r="AH265" s="1430">
        <f t="shared" si="260"/>
        <v>60</v>
      </c>
      <c r="AI265" s="1267">
        <f t="shared" si="260"/>
        <v>0</v>
      </c>
      <c r="AJ265" s="1339">
        <f t="shared" si="260"/>
        <v>0</v>
      </c>
      <c r="AL265" s="1282" t="s">
        <v>52</v>
      </c>
      <c r="AM265" s="1283">
        <f t="shared" si="237"/>
        <v>0</v>
      </c>
      <c r="AN265" s="1291">
        <f t="shared" si="238"/>
        <v>0</v>
      </c>
      <c r="AO265" s="1301" t="s">
        <v>126</v>
      </c>
      <c r="AP265" s="1503">
        <f t="shared" si="261"/>
        <v>66</v>
      </c>
      <c r="AQ265" s="1518">
        <f t="shared" si="261"/>
        <v>60</v>
      </c>
    </row>
    <row r="266" spans="1:43">
      <c r="A266" s="201" t="s">
        <v>9</v>
      </c>
      <c r="B266" s="261" t="s">
        <v>10</v>
      </c>
      <c r="C266" s="248">
        <v>20</v>
      </c>
      <c r="D266" s="198" t="s">
        <v>300</v>
      </c>
      <c r="E266" s="243">
        <v>17.100000000000001</v>
      </c>
      <c r="F266" s="245">
        <v>13.5</v>
      </c>
      <c r="G266" s="1867" t="s">
        <v>83</v>
      </c>
      <c r="H266" s="258">
        <v>0.2</v>
      </c>
      <c r="I266" s="2874">
        <v>0.2</v>
      </c>
      <c r="J266" s="1807"/>
      <c r="K266" s="109"/>
      <c r="L266" s="1808"/>
      <c r="M266" s="115"/>
      <c r="N266" s="777" t="s">
        <v>145</v>
      </c>
      <c r="O266" s="1243">
        <f>P266/1000/0.04</f>
        <v>0.11999999999999998</v>
      </c>
      <c r="P266" s="1448">
        <f>F235</f>
        <v>4.8</v>
      </c>
      <c r="Q266" s="1691">
        <f>R266/1000/0.04</f>
        <v>0.182</v>
      </c>
      <c r="R266" s="1430">
        <f>F258+I256</f>
        <v>7.28</v>
      </c>
      <c r="S266" s="1691">
        <f>T266/1000/0.04</f>
        <v>2.5000000000000001E-2</v>
      </c>
      <c r="T266" s="1449">
        <f>F264</f>
        <v>1</v>
      </c>
      <c r="U266" s="1243">
        <f t="shared" si="252"/>
        <v>0.30199999999999999</v>
      </c>
      <c r="V266" s="1430">
        <f t="shared" si="253"/>
        <v>12.08</v>
      </c>
      <c r="W266" s="1243">
        <f t="shared" si="254"/>
        <v>0.20699999999999999</v>
      </c>
      <c r="X266" s="1339">
        <f t="shared" si="255"/>
        <v>8.2800000000000011</v>
      </c>
      <c r="Z266" s="1301" t="s">
        <v>432</v>
      </c>
      <c r="AA266" s="1557"/>
      <c r="AB266" s="1551"/>
      <c r="AC266" s="1267"/>
      <c r="AD266" s="1429"/>
      <c r="AE266" s="1267"/>
      <c r="AF266" s="1447"/>
      <c r="AG266" s="1267">
        <f t="shared" si="260"/>
        <v>0</v>
      </c>
      <c r="AH266" s="1430">
        <f t="shared" si="260"/>
        <v>0</v>
      </c>
      <c r="AI266" s="1267">
        <f t="shared" si="260"/>
        <v>0</v>
      </c>
      <c r="AJ266" s="1339">
        <f t="shared" si="260"/>
        <v>0</v>
      </c>
      <c r="AL266" s="1282" t="s">
        <v>138</v>
      </c>
      <c r="AM266" s="1283">
        <f t="shared" si="237"/>
        <v>4</v>
      </c>
      <c r="AN266" s="1291">
        <f t="shared" si="238"/>
        <v>4</v>
      </c>
      <c r="AO266" s="1301" t="s">
        <v>432</v>
      </c>
      <c r="AP266" s="1503">
        <f t="shared" si="261"/>
        <v>0</v>
      </c>
      <c r="AQ266" s="1518">
        <f t="shared" si="261"/>
        <v>0</v>
      </c>
    </row>
    <row r="267" spans="1:43" ht="15.75" thickBot="1">
      <c r="A267" s="112"/>
      <c r="B267" s="1775"/>
      <c r="C267" s="111"/>
      <c r="D267" s="198" t="s">
        <v>82</v>
      </c>
      <c r="E267" s="243">
        <v>1.83</v>
      </c>
      <c r="F267" s="1774">
        <v>1.83</v>
      </c>
      <c r="G267" s="2755"/>
      <c r="H267" s="243"/>
      <c r="I267" s="2355"/>
      <c r="J267" s="1807"/>
      <c r="K267" s="109"/>
      <c r="L267" s="1803"/>
      <c r="M267" s="115"/>
      <c r="N267" s="1282" t="s">
        <v>50</v>
      </c>
      <c r="O267" s="1243">
        <f>K232</f>
        <v>10</v>
      </c>
      <c r="P267" s="1450">
        <f>L232</f>
        <v>10</v>
      </c>
      <c r="Q267" s="1556">
        <f>H255+K247</f>
        <v>19.600000000000001</v>
      </c>
      <c r="R267" s="1453">
        <f>I255+L247</f>
        <v>19.600000000000001</v>
      </c>
      <c r="S267" s="1243"/>
      <c r="T267" s="1441"/>
      <c r="U267" s="1243">
        <f t="shared" si="252"/>
        <v>29.6</v>
      </c>
      <c r="V267" s="1430">
        <f t="shared" si="253"/>
        <v>29.6</v>
      </c>
      <c r="W267" s="1243">
        <f t="shared" si="254"/>
        <v>19.600000000000001</v>
      </c>
      <c r="X267" s="1339">
        <f t="shared" si="255"/>
        <v>19.600000000000001</v>
      </c>
      <c r="Z267" s="1300"/>
      <c r="AA267" s="1043"/>
      <c r="AB267" s="1549"/>
      <c r="AC267" s="1267"/>
      <c r="AD267" s="1429"/>
      <c r="AE267" s="1267"/>
      <c r="AF267" s="1447"/>
      <c r="AG267" s="1267">
        <f t="shared" si="260"/>
        <v>0</v>
      </c>
      <c r="AH267" s="1430">
        <f t="shared" si="260"/>
        <v>0</v>
      </c>
      <c r="AI267" s="1267">
        <f t="shared" si="260"/>
        <v>0</v>
      </c>
      <c r="AJ267" s="1339">
        <f t="shared" si="260"/>
        <v>0</v>
      </c>
      <c r="AL267" s="1282" t="s">
        <v>137</v>
      </c>
      <c r="AM267" s="1283">
        <f t="shared" si="237"/>
        <v>0</v>
      </c>
      <c r="AN267" s="1291">
        <f t="shared" si="238"/>
        <v>0</v>
      </c>
      <c r="AO267" s="1300" t="s">
        <v>96</v>
      </c>
      <c r="AP267" s="1503">
        <f t="shared" si="261"/>
        <v>0</v>
      </c>
      <c r="AQ267" s="1518">
        <f t="shared" si="261"/>
        <v>0</v>
      </c>
    </row>
    <row r="268" spans="1:43" ht="15.75" thickBot="1">
      <c r="A268" s="112"/>
      <c r="B268" s="1775"/>
      <c r="C268" s="111"/>
      <c r="D268" s="2881" t="s">
        <v>727</v>
      </c>
      <c r="E268" s="243">
        <v>9</v>
      </c>
      <c r="F268" s="1774">
        <v>9</v>
      </c>
      <c r="G268" s="110"/>
      <c r="H268" s="2882"/>
      <c r="I268" s="154"/>
      <c r="J268" s="1807"/>
      <c r="K268" s="124"/>
      <c r="L268" s="2883"/>
      <c r="M268" s="100"/>
      <c r="N268" s="1282" t="s">
        <v>140</v>
      </c>
      <c r="O268" s="1243"/>
      <c r="P268" s="1236"/>
      <c r="Q268" s="1243"/>
      <c r="R268" s="1339"/>
      <c r="S268" s="1243"/>
      <c r="T268" s="1444"/>
      <c r="U268" s="1243">
        <f t="shared" si="252"/>
        <v>0</v>
      </c>
      <c r="V268" s="1430">
        <f t="shared" si="253"/>
        <v>0</v>
      </c>
      <c r="W268" s="1243">
        <f t="shared" si="254"/>
        <v>0</v>
      </c>
      <c r="X268" s="1339">
        <f t="shared" si="255"/>
        <v>0</v>
      </c>
      <c r="Z268" s="2139" t="s">
        <v>860</v>
      </c>
      <c r="AA268" s="2144">
        <f t="shared" ref="AA268:AF268" si="262">SUM(AA263:AA267)</f>
        <v>66</v>
      </c>
      <c r="AB268" s="2145">
        <f t="shared" si="262"/>
        <v>60</v>
      </c>
      <c r="AC268" s="2146">
        <f t="shared" si="262"/>
        <v>0</v>
      </c>
      <c r="AD268" s="2145">
        <f t="shared" si="262"/>
        <v>0</v>
      </c>
      <c r="AE268" s="2146">
        <f t="shared" si="262"/>
        <v>0</v>
      </c>
      <c r="AF268" s="2145">
        <f t="shared" si="262"/>
        <v>0</v>
      </c>
      <c r="AG268" s="2147">
        <f t="shared" si="260"/>
        <v>66</v>
      </c>
      <c r="AH268" s="2148">
        <f t="shared" si="260"/>
        <v>60</v>
      </c>
      <c r="AI268" s="2147">
        <f t="shared" si="260"/>
        <v>0</v>
      </c>
      <c r="AJ268" s="2149">
        <f t="shared" si="260"/>
        <v>0</v>
      </c>
      <c r="AL268" s="1282" t="s">
        <v>77</v>
      </c>
      <c r="AM268" s="1283">
        <f t="shared" si="237"/>
        <v>0</v>
      </c>
      <c r="AN268" s="1291">
        <f t="shared" si="238"/>
        <v>0</v>
      </c>
      <c r="AO268" s="2139" t="s">
        <v>860</v>
      </c>
      <c r="AP268" s="2102">
        <f t="shared" si="261"/>
        <v>66</v>
      </c>
      <c r="AQ268" s="1518">
        <f t="shared" si="261"/>
        <v>60</v>
      </c>
    </row>
    <row r="269" spans="1:43" ht="15.75" thickBot="1">
      <c r="A269" s="1812" t="s">
        <v>400</v>
      </c>
      <c r="B269" s="1778"/>
      <c r="C269" s="1779">
        <f>C262+C266+90+20</f>
        <v>330</v>
      </c>
      <c r="D269" s="1817" t="s">
        <v>82</v>
      </c>
      <c r="E269" s="1782">
        <v>3</v>
      </c>
      <c r="F269" s="2626">
        <v>3</v>
      </c>
      <c r="G269" s="2681"/>
      <c r="H269" s="2682"/>
      <c r="I269" s="2884"/>
      <c r="J269" s="1777"/>
      <c r="K269" s="1780"/>
      <c r="L269" s="1779"/>
      <c r="M269" s="100"/>
      <c r="N269" s="1282" t="s">
        <v>442</v>
      </c>
      <c r="O269" s="1243"/>
      <c r="P269" s="1236"/>
      <c r="Q269" s="1243"/>
      <c r="R269" s="1339"/>
      <c r="S269" s="1243"/>
      <c r="T269" s="1444"/>
      <c r="U269" s="1243">
        <f t="shared" si="252"/>
        <v>0</v>
      </c>
      <c r="V269" s="1430">
        <f t="shared" si="253"/>
        <v>0</v>
      </c>
      <c r="W269" s="1243">
        <f t="shared" si="254"/>
        <v>0</v>
      </c>
      <c r="X269" s="1339">
        <f t="shared" si="255"/>
        <v>0</v>
      </c>
      <c r="Z269" s="2134" t="s">
        <v>861</v>
      </c>
      <c r="AA269" s="2135">
        <f t="shared" ref="AA269:AF269" si="263">AA261+AA268</f>
        <v>85.9</v>
      </c>
      <c r="AB269" s="2156">
        <f t="shared" si="263"/>
        <v>78</v>
      </c>
      <c r="AC269" s="2170">
        <f t="shared" si="263"/>
        <v>118.17</v>
      </c>
      <c r="AD269" s="2169">
        <f t="shared" si="263"/>
        <v>80.539999999999992</v>
      </c>
      <c r="AE269" s="2135">
        <f t="shared" si="263"/>
        <v>38.700000000000003</v>
      </c>
      <c r="AF269" s="2155">
        <f t="shared" si="263"/>
        <v>31.5</v>
      </c>
      <c r="AG269" s="2136">
        <f>AA269+AC269</f>
        <v>204.07</v>
      </c>
      <c r="AH269" s="2137">
        <f>AB269+AD269</f>
        <v>158.54</v>
      </c>
      <c r="AI269" s="2136">
        <f t="shared" ref="AI269" si="264">AC269+AE269</f>
        <v>156.87</v>
      </c>
      <c r="AJ269" s="2138">
        <f t="shared" ref="AJ269" si="265">AD269+AF269</f>
        <v>112.03999999999999</v>
      </c>
      <c r="AL269" s="1282" t="s">
        <v>54</v>
      </c>
      <c r="AM269" s="1283">
        <f t="shared" si="237"/>
        <v>2.74</v>
      </c>
      <c r="AN269" s="1291">
        <f t="shared" si="238"/>
        <v>2.74</v>
      </c>
      <c r="AO269" s="1303" t="s">
        <v>135</v>
      </c>
      <c r="AP269" s="2175">
        <f t="shared" si="261"/>
        <v>242.76999999999998</v>
      </c>
      <c r="AQ269" s="2174">
        <f t="shared" si="261"/>
        <v>190.04</v>
      </c>
    </row>
    <row r="270" spans="1:43">
      <c r="M270" s="100"/>
      <c r="N270" s="1282" t="s">
        <v>138</v>
      </c>
      <c r="O270" s="1243"/>
      <c r="P270" s="1236"/>
      <c r="Q270" s="1243">
        <f>K245</f>
        <v>4</v>
      </c>
      <c r="R270" s="1339">
        <f>L245</f>
        <v>4</v>
      </c>
      <c r="S270" s="1243"/>
      <c r="T270" s="1444"/>
      <c r="U270" s="1243">
        <f t="shared" si="252"/>
        <v>4</v>
      </c>
      <c r="V270" s="1430">
        <f t="shared" si="253"/>
        <v>4</v>
      </c>
      <c r="W270" s="1243">
        <f t="shared" si="254"/>
        <v>4</v>
      </c>
      <c r="X270" s="1339">
        <f t="shared" si="255"/>
        <v>4</v>
      </c>
      <c r="Z270" s="1333" t="s">
        <v>413</v>
      </c>
      <c r="AA270" s="1334"/>
      <c r="AB270" s="1335"/>
      <c r="AC270" s="1043"/>
      <c r="AD270" s="1336"/>
      <c r="AE270" s="1043"/>
      <c r="AF270" s="1337"/>
      <c r="AG270" s="1267"/>
      <c r="AH270" s="1338"/>
      <c r="AI270" s="1267"/>
      <c r="AJ270" s="1339"/>
      <c r="AL270" s="1282" t="s">
        <v>116</v>
      </c>
      <c r="AM270" s="1283">
        <f t="shared" si="237"/>
        <v>10</v>
      </c>
      <c r="AN270" s="1291">
        <f t="shared" si="238"/>
        <v>10</v>
      </c>
      <c r="AO270" s="1305" t="s">
        <v>413</v>
      </c>
      <c r="AP270" s="1283"/>
      <c r="AQ270" s="78"/>
    </row>
    <row r="271" spans="1:43">
      <c r="M271" s="100"/>
      <c r="N271" s="1282" t="s">
        <v>137</v>
      </c>
      <c r="O271" s="1243"/>
      <c r="P271" s="1236"/>
      <c r="Q271" s="1243"/>
      <c r="R271" s="1339"/>
      <c r="S271" s="1243"/>
      <c r="T271" s="1444"/>
      <c r="U271" s="1243">
        <f t="shared" si="252"/>
        <v>0</v>
      </c>
      <c r="V271" s="1430">
        <f t="shared" si="253"/>
        <v>0</v>
      </c>
      <c r="W271" s="1243">
        <f t="shared" si="254"/>
        <v>0</v>
      </c>
      <c r="X271" s="1339">
        <f t="shared" si="255"/>
        <v>0</v>
      </c>
      <c r="Z271" s="1704" t="s">
        <v>543</v>
      </c>
      <c r="AA271" s="2133"/>
      <c r="AB271" s="2122"/>
      <c r="AC271" s="1043"/>
      <c r="AD271" s="1308"/>
      <c r="AE271" s="1043"/>
      <c r="AF271" s="2123"/>
      <c r="AG271" s="1267">
        <f t="shared" ref="AG271" si="266">AA271+AC271</f>
        <v>0</v>
      </c>
      <c r="AH271" s="1345">
        <f t="shared" ref="AH271" si="267">AB271+AD271</f>
        <v>0</v>
      </c>
      <c r="AI271" s="1267">
        <f t="shared" ref="AI271" si="268">AC271+AE271</f>
        <v>0</v>
      </c>
      <c r="AJ271" s="1346">
        <f t="shared" ref="AJ271" si="269">AD271+AF271</f>
        <v>0</v>
      </c>
      <c r="AL271" s="1252" t="s">
        <v>167</v>
      </c>
      <c r="AM271" s="1283">
        <f t="shared" si="237"/>
        <v>0.82400000000000007</v>
      </c>
      <c r="AN271" s="1291">
        <f t="shared" si="238"/>
        <v>0.82400000000000007</v>
      </c>
      <c r="AO271" s="1704" t="s">
        <v>543</v>
      </c>
      <c r="AP271" s="1307">
        <f t="shared" ref="AP271:AP287" si="270">AA271+AC271+AE271</f>
        <v>0</v>
      </c>
      <c r="AQ271" s="1308">
        <f t="shared" ref="AQ271:AQ287" si="271">AB271+AD271+AF271</f>
        <v>0</v>
      </c>
    </row>
    <row r="272" spans="1:43" ht="12" customHeight="1">
      <c r="M272" s="100"/>
      <c r="N272" s="1282" t="s">
        <v>77</v>
      </c>
      <c r="O272" s="1243"/>
      <c r="P272" s="1236"/>
      <c r="Q272" s="1243"/>
      <c r="R272" s="1339"/>
      <c r="S272" s="1243"/>
      <c r="T272" s="1444"/>
      <c r="U272" s="1243">
        <f t="shared" si="252"/>
        <v>0</v>
      </c>
      <c r="V272" s="1430">
        <f t="shared" si="253"/>
        <v>0</v>
      </c>
      <c r="W272" s="1243">
        <f t="shared" si="254"/>
        <v>0</v>
      </c>
      <c r="X272" s="1339">
        <f t="shared" si="255"/>
        <v>0</v>
      </c>
      <c r="Z272" s="1340" t="s">
        <v>414</v>
      </c>
      <c r="AA272" s="1341">
        <f>K234</f>
        <v>1.704</v>
      </c>
      <c r="AB272" s="1342">
        <f>L234</f>
        <v>1.5</v>
      </c>
      <c r="AC272" s="1043"/>
      <c r="AD272" s="1343"/>
      <c r="AE272" s="1267"/>
      <c r="AF272" s="1344"/>
      <c r="AG272" s="1267">
        <f t="shared" ref="AG272:AJ274" si="272">AA272+AC272</f>
        <v>1.704</v>
      </c>
      <c r="AH272" s="1345">
        <f t="shared" si="272"/>
        <v>1.5</v>
      </c>
      <c r="AI272" s="1267">
        <f t="shared" si="272"/>
        <v>0</v>
      </c>
      <c r="AJ272" s="1346">
        <f t="shared" si="272"/>
        <v>0</v>
      </c>
      <c r="AL272" s="1253" t="s">
        <v>163</v>
      </c>
      <c r="AM272" s="1283">
        <f t="shared" si="237"/>
        <v>1.2E-2</v>
      </c>
      <c r="AN272" s="1291">
        <f t="shared" si="238"/>
        <v>1.2E-2</v>
      </c>
      <c r="AO272" s="1306" t="s">
        <v>414</v>
      </c>
      <c r="AP272" s="1307">
        <f t="shared" si="270"/>
        <v>1.704</v>
      </c>
      <c r="AQ272" s="1308">
        <f t="shared" si="271"/>
        <v>1.5</v>
      </c>
    </row>
    <row r="273" spans="1:46" ht="14.25" customHeight="1">
      <c r="M273" s="100"/>
      <c r="N273" s="476" t="s">
        <v>443</v>
      </c>
      <c r="O273" s="1243">
        <f>H240+E238+H233</f>
        <v>1.6400000000000001</v>
      </c>
      <c r="P273" s="1236">
        <f>I240+F238+I233</f>
        <v>1.6400000000000001</v>
      </c>
      <c r="Q273" s="1243">
        <f>E253+E260+H246+H259</f>
        <v>0.9</v>
      </c>
      <c r="R273" s="1339">
        <f>F253+F260+I246+I259</f>
        <v>0.9</v>
      </c>
      <c r="S273" s="1243">
        <f>H266</f>
        <v>0.2</v>
      </c>
      <c r="T273" s="1444">
        <f>I266</f>
        <v>0.2</v>
      </c>
      <c r="U273" s="1243">
        <f t="shared" si="252"/>
        <v>2.54</v>
      </c>
      <c r="V273" s="1430">
        <f t="shared" si="253"/>
        <v>2.54</v>
      </c>
      <c r="W273" s="1243">
        <f t="shared" si="254"/>
        <v>1.1000000000000001</v>
      </c>
      <c r="X273" s="1339">
        <f t="shared" si="255"/>
        <v>1.1000000000000001</v>
      </c>
      <c r="Z273" s="1347" t="s">
        <v>415</v>
      </c>
      <c r="AA273" s="1348"/>
      <c r="AB273" s="1349"/>
      <c r="AC273" s="1043"/>
      <c r="AD273" s="1350"/>
      <c r="AE273" s="1351"/>
      <c r="AF273" s="1352"/>
      <c r="AG273" s="1267">
        <f t="shared" si="272"/>
        <v>0</v>
      </c>
      <c r="AH273" s="1345">
        <f t="shared" si="272"/>
        <v>0</v>
      </c>
      <c r="AI273" s="1267">
        <f t="shared" si="272"/>
        <v>0</v>
      </c>
      <c r="AJ273" s="1346">
        <f t="shared" si="272"/>
        <v>0</v>
      </c>
      <c r="AL273" s="1254" t="s">
        <v>407</v>
      </c>
      <c r="AM273" s="1283">
        <f t="shared" si="237"/>
        <v>0.8</v>
      </c>
      <c r="AN273" s="1291">
        <f t="shared" si="238"/>
        <v>0.8</v>
      </c>
      <c r="AO273" s="1309" t="s">
        <v>415</v>
      </c>
      <c r="AP273" s="1283">
        <f t="shared" si="270"/>
        <v>0</v>
      </c>
      <c r="AQ273" s="1308">
        <f t="shared" si="271"/>
        <v>0</v>
      </c>
    </row>
    <row r="274" spans="1:46" ht="12" customHeight="1">
      <c r="M274" s="100"/>
      <c r="N274" s="1282" t="s">
        <v>444</v>
      </c>
      <c r="O274" s="1243">
        <f>K235</f>
        <v>10</v>
      </c>
      <c r="P274" s="1236">
        <f>L235</f>
        <v>10</v>
      </c>
      <c r="Q274" s="1243"/>
      <c r="R274" s="1339"/>
      <c r="S274" s="1243"/>
      <c r="T274" s="1444"/>
      <c r="U274" s="1243">
        <f t="shared" si="252"/>
        <v>10</v>
      </c>
      <c r="V274" s="1430">
        <f t="shared" si="253"/>
        <v>10</v>
      </c>
      <c r="W274" s="1243">
        <f t="shared" si="254"/>
        <v>0</v>
      </c>
      <c r="X274" s="1339">
        <f t="shared" si="255"/>
        <v>0</v>
      </c>
      <c r="Z274" s="1353" t="s">
        <v>416</v>
      </c>
      <c r="AA274" s="1348"/>
      <c r="AB274" s="1349"/>
      <c r="AC274" s="1555">
        <f>K258</f>
        <v>157.5</v>
      </c>
      <c r="AD274" s="1350">
        <f>C254</f>
        <v>105</v>
      </c>
      <c r="AE274" s="1267"/>
      <c r="AF274" s="1352"/>
      <c r="AG274" s="1267">
        <f t="shared" si="272"/>
        <v>157.5</v>
      </c>
      <c r="AH274" s="1345">
        <f t="shared" si="272"/>
        <v>105</v>
      </c>
      <c r="AI274" s="1267">
        <f t="shared" si="272"/>
        <v>157.5</v>
      </c>
      <c r="AJ274" s="1346">
        <f t="shared" si="272"/>
        <v>105</v>
      </c>
      <c r="AL274" s="1255" t="s">
        <v>136</v>
      </c>
      <c r="AM274" s="1292">
        <f t="shared" si="237"/>
        <v>0</v>
      </c>
      <c r="AN274" s="1293">
        <f t="shared" si="238"/>
        <v>0</v>
      </c>
      <c r="AO274" s="1310" t="s">
        <v>416</v>
      </c>
      <c r="AP274" s="1283">
        <f t="shared" si="270"/>
        <v>157.5</v>
      </c>
      <c r="AQ274" s="1308">
        <f t="shared" si="271"/>
        <v>105</v>
      </c>
    </row>
    <row r="275" spans="1:46" ht="14.25" customHeight="1" thickBot="1">
      <c r="M275" s="115"/>
      <c r="N275" s="1252" t="s">
        <v>167</v>
      </c>
      <c r="O275" s="1247">
        <f t="shared" ref="O275:T275" si="273">O276+O277+O278+O279</f>
        <v>0.8</v>
      </c>
      <c r="P275" s="1454">
        <f t="shared" si="273"/>
        <v>0.8</v>
      </c>
      <c r="Q275" s="1247">
        <f>Q276+Q277+Q278+Q279</f>
        <v>0.02</v>
      </c>
      <c r="R275" s="1455">
        <f>R276+R277+R278+R279</f>
        <v>0.02</v>
      </c>
      <c r="S275" s="1257">
        <f t="shared" si="273"/>
        <v>4.0000000000000001E-3</v>
      </c>
      <c r="T275" s="1456">
        <f t="shared" si="273"/>
        <v>4.0000000000000001E-3</v>
      </c>
      <c r="U275" s="1243">
        <f t="shared" si="252"/>
        <v>0.82000000000000006</v>
      </c>
      <c r="V275" s="1430">
        <f t="shared" si="253"/>
        <v>0.82000000000000006</v>
      </c>
      <c r="W275" s="1243">
        <f t="shared" si="254"/>
        <v>2.4E-2</v>
      </c>
      <c r="X275" s="1339">
        <f t="shared" si="255"/>
        <v>2.4E-2</v>
      </c>
      <c r="Z275" s="1354" t="s">
        <v>417</v>
      </c>
      <c r="AA275" s="1355"/>
      <c r="AB275" s="1356"/>
      <c r="AC275" s="1265"/>
      <c r="AD275" s="1357"/>
      <c r="AE275" s="1268"/>
      <c r="AF275" s="1358"/>
      <c r="AG275" s="1268">
        <f>AA275+AC275</f>
        <v>0</v>
      </c>
      <c r="AH275" s="1359"/>
      <c r="AI275" s="1268">
        <f t="shared" ref="AI275:AI287" si="274">AC275+AE275</f>
        <v>0</v>
      </c>
      <c r="AJ275" s="1360"/>
      <c r="AL275" s="483" t="s">
        <v>98</v>
      </c>
      <c r="AM275" s="1294">
        <f>O280+Q280+S280</f>
        <v>19.899999999999999</v>
      </c>
      <c r="AN275" s="1295">
        <f>P280+R280+T280</f>
        <v>19.899999999999999</v>
      </c>
      <c r="AO275" s="1311" t="s">
        <v>417</v>
      </c>
      <c r="AP275" s="1292">
        <f t="shared" si="270"/>
        <v>0</v>
      </c>
      <c r="AQ275" s="1312">
        <f t="shared" si="271"/>
        <v>0</v>
      </c>
    </row>
    <row r="276" spans="1:46" ht="14.25" customHeight="1" thickBot="1">
      <c r="M276" s="115"/>
      <c r="N276" s="1253" t="s">
        <v>163</v>
      </c>
      <c r="O276" s="1248"/>
      <c r="P276" s="1457"/>
      <c r="Q276" s="1248">
        <f>E254</f>
        <v>8.0000000000000002E-3</v>
      </c>
      <c r="R276" s="1458">
        <f>F254</f>
        <v>8.0000000000000002E-3</v>
      </c>
      <c r="S276" s="1258">
        <f>H265</f>
        <v>4.0000000000000001E-3</v>
      </c>
      <c r="T276" s="1457">
        <f>I265</f>
        <v>4.0000000000000001E-3</v>
      </c>
      <c r="U276" s="1262">
        <f>O276+Q276</f>
        <v>8.0000000000000002E-3</v>
      </c>
      <c r="V276" s="1458">
        <f t="shared" si="253"/>
        <v>8.0000000000000002E-3</v>
      </c>
      <c r="W276" s="1244">
        <f t="shared" si="254"/>
        <v>1.2E-2</v>
      </c>
      <c r="X276" s="1458">
        <f t="shared" si="255"/>
        <v>1.2E-2</v>
      </c>
      <c r="Z276" s="1361" t="s">
        <v>418</v>
      </c>
      <c r="AA276" s="1705">
        <f t="shared" ref="AA276:AF276" si="275">SUM(AA271:AA275)</f>
        <v>1.704</v>
      </c>
      <c r="AB276" s="1363">
        <f t="shared" si="275"/>
        <v>1.5</v>
      </c>
      <c r="AC276" s="1364">
        <f t="shared" si="275"/>
        <v>157.5</v>
      </c>
      <c r="AD276" s="1365">
        <f t="shared" si="275"/>
        <v>105</v>
      </c>
      <c r="AE276" s="1366">
        <f t="shared" si="275"/>
        <v>0</v>
      </c>
      <c r="AF276" s="1367">
        <f t="shared" si="275"/>
        <v>0</v>
      </c>
      <c r="AG276" s="1366">
        <f>AA276+AC276</f>
        <v>159.20400000000001</v>
      </c>
      <c r="AH276" s="1368">
        <f>AB276+AD276</f>
        <v>106.5</v>
      </c>
      <c r="AI276" s="1366">
        <f t="shared" si="274"/>
        <v>157.5</v>
      </c>
      <c r="AJ276" s="1369">
        <f>AD276+AF276</f>
        <v>105</v>
      </c>
      <c r="AO276" s="1313" t="s">
        <v>418</v>
      </c>
      <c r="AP276" s="1314">
        <f t="shared" si="270"/>
        <v>159.20400000000001</v>
      </c>
      <c r="AQ276" s="1315">
        <f t="shared" si="271"/>
        <v>106.5</v>
      </c>
      <c r="AS276" s="11"/>
      <c r="AT276" s="11"/>
    </row>
    <row r="277" spans="1:46" ht="13.5" customHeight="1">
      <c r="M277" s="115"/>
      <c r="N277" s="1254" t="s">
        <v>407</v>
      </c>
      <c r="O277" s="1249">
        <f>I235</f>
        <v>0.8</v>
      </c>
      <c r="P277" s="1459">
        <f>I235</f>
        <v>0.8</v>
      </c>
      <c r="Q277" s="1249"/>
      <c r="R277" s="1460"/>
      <c r="S277" s="1259"/>
      <c r="T277" s="1459"/>
      <c r="U277" s="1262">
        <f>O277+Q277</f>
        <v>0.8</v>
      </c>
      <c r="V277" s="1458">
        <f t="shared" si="253"/>
        <v>0.8</v>
      </c>
      <c r="W277" s="1244">
        <f t="shared" si="254"/>
        <v>0</v>
      </c>
      <c r="X277" s="1458">
        <f t="shared" si="255"/>
        <v>0</v>
      </c>
      <c r="Z277" s="1493" t="s">
        <v>427</v>
      </c>
      <c r="AA277" s="1384">
        <f>K233</f>
        <v>11</v>
      </c>
      <c r="AB277" s="1482"/>
      <c r="AC277" s="1386"/>
      <c r="AD277" s="1485"/>
      <c r="AE277" s="1384"/>
      <c r="AF277" s="1482"/>
      <c r="AG277" s="1266"/>
      <c r="AH277" s="1488"/>
      <c r="AI277" s="1266">
        <f t="shared" si="274"/>
        <v>0</v>
      </c>
      <c r="AJ277" s="1491"/>
      <c r="AO277" s="1493" t="s">
        <v>427</v>
      </c>
      <c r="AP277" s="1304">
        <f t="shared" si="270"/>
        <v>11</v>
      </c>
      <c r="AQ277" s="1317">
        <f t="shared" si="271"/>
        <v>0</v>
      </c>
      <c r="AS277" s="11"/>
      <c r="AT277" s="11"/>
    </row>
    <row r="278" spans="1:46">
      <c r="M278" s="115"/>
      <c r="N278" s="1255" t="s">
        <v>136</v>
      </c>
      <c r="O278" s="1250"/>
      <c r="P278" s="1461"/>
      <c r="Q278" s="1250"/>
      <c r="R278" s="1462"/>
      <c r="S278" s="1260"/>
      <c r="T278" s="1461"/>
      <c r="U278" s="1262">
        <f>O278+Q278</f>
        <v>0</v>
      </c>
      <c r="V278" s="1458">
        <f t="shared" si="253"/>
        <v>0</v>
      </c>
      <c r="W278" s="1244">
        <f t="shared" si="254"/>
        <v>0</v>
      </c>
      <c r="X278" s="1458">
        <f t="shared" si="255"/>
        <v>0</v>
      </c>
      <c r="Z278" s="1478" t="s">
        <v>428</v>
      </c>
      <c r="AA278" s="1390"/>
      <c r="AB278" s="1483">
        <f>L233</f>
        <v>11</v>
      </c>
      <c r="AC278" s="1392"/>
      <c r="AD278" s="1486"/>
      <c r="AE278" s="1390"/>
      <c r="AF278" s="1483"/>
      <c r="AG278" s="1267">
        <f t="shared" ref="AG278:AH280" si="276">AA278+AC278</f>
        <v>0</v>
      </c>
      <c r="AH278" s="1489">
        <f t="shared" si="276"/>
        <v>11</v>
      </c>
      <c r="AI278" s="1267">
        <f t="shared" si="274"/>
        <v>0</v>
      </c>
      <c r="AJ278" s="1442">
        <f t="shared" ref="AJ278:AJ283" si="277">AD278+AF278</f>
        <v>0</v>
      </c>
      <c r="AO278" s="1478" t="s">
        <v>428</v>
      </c>
      <c r="AP278" s="1283">
        <f t="shared" si="270"/>
        <v>0</v>
      </c>
      <c r="AQ278" s="1308">
        <f t="shared" si="271"/>
        <v>11</v>
      </c>
      <c r="AS278" s="11"/>
      <c r="AT278" s="11"/>
    </row>
    <row r="279" spans="1:46" ht="15.75" thickBot="1">
      <c r="A279" s="100"/>
      <c r="B279" s="2631" t="s">
        <v>241</v>
      </c>
      <c r="C279" s="100"/>
      <c r="D279" s="100"/>
      <c r="E279" s="100"/>
      <c r="F279" s="2632"/>
      <c r="G279" s="2632"/>
      <c r="H279" s="2632"/>
      <c r="I279" s="100"/>
      <c r="J279" s="100"/>
      <c r="K279" s="2632"/>
      <c r="L279" s="100"/>
      <c r="M279" s="115"/>
      <c r="N279" s="1255" t="s">
        <v>460</v>
      </c>
      <c r="O279" s="1250"/>
      <c r="P279" s="1461"/>
      <c r="Q279" s="1250">
        <f>H260</f>
        <v>1.2E-2</v>
      </c>
      <c r="R279" s="1462">
        <f>I260</f>
        <v>1.2E-2</v>
      </c>
      <c r="S279" s="1260"/>
      <c r="T279" s="1461"/>
      <c r="U279" s="1262">
        <f>O279+Q279</f>
        <v>1.2E-2</v>
      </c>
      <c r="V279" s="1458">
        <f t="shared" si="253"/>
        <v>1.2E-2</v>
      </c>
      <c r="W279" s="1244">
        <f>Q279+S279</f>
        <v>1.2E-2</v>
      </c>
      <c r="X279" s="1458">
        <f t="shared" si="255"/>
        <v>1.2E-2</v>
      </c>
      <c r="Z279" s="1479" t="s">
        <v>498</v>
      </c>
      <c r="AA279" s="1396"/>
      <c r="AB279" s="1484"/>
      <c r="AC279" s="1398"/>
      <c r="AD279" s="1487"/>
      <c r="AE279" s="1396"/>
      <c r="AF279" s="1484"/>
      <c r="AG279" s="1268">
        <f t="shared" si="276"/>
        <v>0</v>
      </c>
      <c r="AH279" s="1490">
        <f t="shared" si="276"/>
        <v>0</v>
      </c>
      <c r="AI279" s="1268">
        <f t="shared" si="274"/>
        <v>0</v>
      </c>
      <c r="AJ279" s="1492">
        <f t="shared" si="277"/>
        <v>0</v>
      </c>
      <c r="AO279" s="1479" t="s">
        <v>429</v>
      </c>
      <c r="AP279" s="1292">
        <f t="shared" si="270"/>
        <v>0</v>
      </c>
      <c r="AQ279" s="1312">
        <f t="shared" si="271"/>
        <v>0</v>
      </c>
      <c r="AR279" s="774"/>
      <c r="AS279" s="11"/>
      <c r="AT279" s="11"/>
    </row>
    <row r="280" spans="1:46" ht="14.25" customHeight="1" thickBot="1">
      <c r="A280" s="100"/>
      <c r="B280" s="100"/>
      <c r="C280" s="2633" t="s">
        <v>565</v>
      </c>
      <c r="D280" s="100"/>
      <c r="E280" s="2634"/>
      <c r="F280" s="100"/>
      <c r="G280" s="100"/>
      <c r="H280" s="100"/>
      <c r="I280" s="100"/>
      <c r="J280" s="100"/>
      <c r="K280" s="2635" t="s">
        <v>118</v>
      </c>
      <c r="L280" s="100"/>
      <c r="M280" s="115"/>
      <c r="N280" s="483" t="s">
        <v>98</v>
      </c>
      <c r="O280" s="1251">
        <f>E236</f>
        <v>10.9</v>
      </c>
      <c r="P280" s="1463">
        <f>F236</f>
        <v>10.9</v>
      </c>
      <c r="Q280" s="1251"/>
      <c r="R280" s="1464"/>
      <c r="S280" s="1261">
        <f>E268</f>
        <v>9</v>
      </c>
      <c r="T280" s="1465">
        <f>F268</f>
        <v>9</v>
      </c>
      <c r="U280" s="1263">
        <f>O280+Q280</f>
        <v>10.9</v>
      </c>
      <c r="V280" s="1466">
        <f t="shared" si="253"/>
        <v>10.9</v>
      </c>
      <c r="W280" s="1263">
        <f>Q280+S280</f>
        <v>9</v>
      </c>
      <c r="X280" s="1466">
        <f t="shared" si="255"/>
        <v>9</v>
      </c>
      <c r="Z280" s="1480" t="s">
        <v>430</v>
      </c>
      <c r="AA280" s="1500">
        <f t="shared" ref="AA280:AF280" si="278">AA277+AA278+AA279</f>
        <v>11</v>
      </c>
      <c r="AB280" s="1425">
        <f t="shared" si="278"/>
        <v>11</v>
      </c>
      <c r="AC280" s="1481">
        <f t="shared" si="278"/>
        <v>0</v>
      </c>
      <c r="AD280" s="1423">
        <f t="shared" si="278"/>
        <v>0</v>
      </c>
      <c r="AE280" s="1500">
        <f t="shared" si="278"/>
        <v>0</v>
      </c>
      <c r="AF280" s="1425">
        <f t="shared" si="278"/>
        <v>0</v>
      </c>
      <c r="AG280" s="1331">
        <f t="shared" si="276"/>
        <v>11</v>
      </c>
      <c r="AH280" s="1424">
        <f t="shared" si="276"/>
        <v>11</v>
      </c>
      <c r="AI280" s="1331">
        <f t="shared" si="274"/>
        <v>0</v>
      </c>
      <c r="AJ280" s="1425">
        <f t="shared" si="277"/>
        <v>0</v>
      </c>
      <c r="AO280" s="1480" t="s">
        <v>430</v>
      </c>
      <c r="AP280" s="1331">
        <f t="shared" si="270"/>
        <v>11</v>
      </c>
      <c r="AQ280" s="1332">
        <f t="shared" si="271"/>
        <v>11</v>
      </c>
      <c r="AR280" s="774"/>
      <c r="AS280" s="11"/>
      <c r="AT280" s="11"/>
    </row>
    <row r="281" spans="1:46">
      <c r="A281" s="2632" t="s">
        <v>236</v>
      </c>
      <c r="B281" s="2632"/>
      <c r="C281" s="2636"/>
      <c r="D281" s="100"/>
      <c r="E281" s="2637" t="s">
        <v>143</v>
      </c>
      <c r="F281" s="100"/>
      <c r="G281" s="100"/>
      <c r="H281" s="2638"/>
      <c r="I281" s="2639" t="s">
        <v>564</v>
      </c>
      <c r="J281" s="2640"/>
      <c r="K281" s="100"/>
      <c r="L281" s="100"/>
      <c r="M281" s="115"/>
      <c r="P281" s="351"/>
      <c r="Q281" s="15"/>
      <c r="R281" s="94"/>
      <c r="S281" s="11"/>
      <c r="T281" s="11"/>
      <c r="U281" s="11"/>
      <c r="V281" s="11"/>
      <c r="Z281" s="1316" t="s">
        <v>422</v>
      </c>
      <c r="AA281" s="1370"/>
      <c r="AB281" s="1371"/>
      <c r="AC281" s="1266">
        <f>E257</f>
        <v>40.03</v>
      </c>
      <c r="AD281" s="1372">
        <f>F257</f>
        <v>34.4</v>
      </c>
      <c r="AE281" s="1370"/>
      <c r="AF281" s="1371"/>
      <c r="AG281" s="1266"/>
      <c r="AH281" s="1373">
        <f>AB281+AD281</f>
        <v>34.4</v>
      </c>
      <c r="AI281" s="1266">
        <f t="shared" si="274"/>
        <v>40.03</v>
      </c>
      <c r="AJ281" s="1374">
        <f t="shared" si="277"/>
        <v>34.4</v>
      </c>
      <c r="AO281" s="1316" t="s">
        <v>273</v>
      </c>
      <c r="AP281" s="1304">
        <f t="shared" si="270"/>
        <v>40.03</v>
      </c>
      <c r="AQ281" s="1317">
        <f t="shared" si="271"/>
        <v>34.4</v>
      </c>
      <c r="AR281" s="774"/>
      <c r="AS281" s="11"/>
      <c r="AT281" s="11"/>
    </row>
    <row r="282" spans="1:46" ht="13.5" customHeight="1" thickBot="1">
      <c r="A282" s="2632"/>
      <c r="B282" s="2632"/>
      <c r="C282" s="2636"/>
      <c r="D282" s="100"/>
      <c r="E282" s="100"/>
      <c r="F282" s="100"/>
      <c r="G282" s="100"/>
      <c r="H282" s="2638"/>
      <c r="I282" s="2640"/>
      <c r="J282" s="100"/>
      <c r="K282" s="100"/>
      <c r="L282" s="100"/>
      <c r="M282" s="115"/>
      <c r="P282" s="7"/>
      <c r="Q282" s="15"/>
      <c r="R282" s="147"/>
      <c r="S282" s="379"/>
      <c r="T282" s="90"/>
      <c r="U282" s="147"/>
      <c r="V282" s="11"/>
      <c r="Z282" s="1318" t="s">
        <v>423</v>
      </c>
      <c r="AA282" s="1355"/>
      <c r="AB282" s="1375"/>
      <c r="AC282" s="1268"/>
      <c r="AD282" s="1376"/>
      <c r="AE282" s="1355"/>
      <c r="AF282" s="1375"/>
      <c r="AG282" s="1268">
        <f>AA282+AC282</f>
        <v>0</v>
      </c>
      <c r="AH282" s="1377">
        <f>AB282+AD282</f>
        <v>0</v>
      </c>
      <c r="AI282" s="1268">
        <f t="shared" si="274"/>
        <v>0</v>
      </c>
      <c r="AJ282" s="1378">
        <f t="shared" si="277"/>
        <v>0</v>
      </c>
      <c r="AO282" s="1318" t="s">
        <v>152</v>
      </c>
      <c r="AP282" s="1292">
        <f t="shared" si="270"/>
        <v>0</v>
      </c>
      <c r="AQ282" s="1312">
        <f t="shared" si="271"/>
        <v>0</v>
      </c>
      <c r="AR282" s="115"/>
      <c r="AS282" s="11"/>
      <c r="AT282" s="11"/>
    </row>
    <row r="283" spans="1:46" ht="14.25" customHeight="1" thickBot="1">
      <c r="A283" s="100"/>
      <c r="B283" s="2628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P283" s="7"/>
      <c r="Q283" s="5"/>
      <c r="R283" s="11"/>
      <c r="S283" s="11"/>
      <c r="T283" s="11"/>
      <c r="U283" s="11"/>
      <c r="V283" s="1235"/>
      <c r="X283" s="1233"/>
      <c r="Z283" s="1319" t="s">
        <v>419</v>
      </c>
      <c r="AA283" s="1379">
        <f t="shared" ref="AA283:AF283" si="279">SUM(AA281:AA282)</f>
        <v>0</v>
      </c>
      <c r="AB283" s="1380">
        <f t="shared" si="279"/>
        <v>0</v>
      </c>
      <c r="AC283" s="1381">
        <f t="shared" si="279"/>
        <v>40.03</v>
      </c>
      <c r="AD283" s="1321">
        <f t="shared" si="279"/>
        <v>34.4</v>
      </c>
      <c r="AE283" s="1379">
        <f t="shared" si="279"/>
        <v>0</v>
      </c>
      <c r="AF283" s="1380">
        <f t="shared" si="279"/>
        <v>0</v>
      </c>
      <c r="AG283" s="1320">
        <f>AA283+AC283</f>
        <v>40.03</v>
      </c>
      <c r="AH283" s="1382">
        <f>AB283+AD283</f>
        <v>34.4</v>
      </c>
      <c r="AI283" s="1320">
        <f t="shared" si="274"/>
        <v>40.03</v>
      </c>
      <c r="AJ283" s="1383">
        <f t="shared" si="277"/>
        <v>34.4</v>
      </c>
      <c r="AO283" s="1319" t="s">
        <v>419</v>
      </c>
      <c r="AP283" s="1320">
        <f t="shared" si="270"/>
        <v>40.03</v>
      </c>
      <c r="AQ283" s="1321">
        <f t="shared" si="271"/>
        <v>34.4</v>
      </c>
      <c r="AR283" s="115"/>
      <c r="AS283" s="11"/>
      <c r="AT283" s="11"/>
    </row>
    <row r="284" spans="1:46" ht="15" customHeight="1">
      <c r="A284" s="383" t="s">
        <v>2</v>
      </c>
      <c r="B284" s="384" t="s">
        <v>3</v>
      </c>
      <c r="C284" s="2557" t="s">
        <v>4</v>
      </c>
      <c r="D284" s="251" t="s">
        <v>61</v>
      </c>
      <c r="E284" s="121"/>
      <c r="F284" s="121"/>
      <c r="G284" s="121"/>
      <c r="H284" s="121"/>
      <c r="I284" s="121"/>
      <c r="J284" s="121"/>
      <c r="K284" s="121"/>
      <c r="L284" s="242"/>
      <c r="M284" s="100"/>
      <c r="P284" s="7"/>
      <c r="Q284" s="15"/>
      <c r="R284" s="11"/>
      <c r="S284" s="7"/>
      <c r="T284" s="14"/>
      <c r="U284" s="380"/>
      <c r="V284" s="1235"/>
      <c r="X284" s="1233"/>
      <c r="Z284" s="1322" t="s">
        <v>271</v>
      </c>
      <c r="AA284" s="1384"/>
      <c r="AB284" s="1385"/>
      <c r="AC284" s="1386"/>
      <c r="AD284" s="1387"/>
      <c r="AE284" s="1384"/>
      <c r="AF284" s="1385"/>
      <c r="AG284" s="1266"/>
      <c r="AH284" s="1388"/>
      <c r="AI284" s="1266">
        <f t="shared" si="274"/>
        <v>0</v>
      </c>
      <c r="AJ284" s="1389"/>
      <c r="AM284" s="1296"/>
      <c r="AN284" s="312"/>
      <c r="AO284" s="1322" t="s">
        <v>271</v>
      </c>
      <c r="AP284" s="1304">
        <f t="shared" si="270"/>
        <v>0</v>
      </c>
      <c r="AQ284" s="1317">
        <f t="shared" si="271"/>
        <v>0</v>
      </c>
      <c r="AR284" s="115"/>
      <c r="AS284" s="11"/>
      <c r="AT284" s="11"/>
    </row>
    <row r="285" spans="1:46" ht="14.25" customHeight="1" thickBot="1">
      <c r="A285" s="385" t="s">
        <v>5</v>
      </c>
      <c r="B285" s="100"/>
      <c r="C285" s="2559" t="s">
        <v>62</v>
      </c>
      <c r="D285" s="112"/>
      <c r="E285" s="115"/>
      <c r="F285" s="115"/>
      <c r="G285" s="115"/>
      <c r="H285" s="115"/>
      <c r="I285" s="115"/>
      <c r="J285" s="100"/>
      <c r="K285" s="100"/>
      <c r="L285" s="111"/>
      <c r="M285" s="100"/>
      <c r="N285" s="115"/>
      <c r="P285" s="7"/>
      <c r="Q285" s="15"/>
      <c r="R285" s="380"/>
      <c r="S285" s="11"/>
      <c r="T285" s="11"/>
      <c r="U285" s="11"/>
      <c r="V285" s="298"/>
      <c r="X285" s="298"/>
      <c r="Z285" s="1323" t="s">
        <v>103</v>
      </c>
      <c r="AA285" s="1390"/>
      <c r="AB285" s="1391"/>
      <c r="AC285" s="1392"/>
      <c r="AD285" s="1393"/>
      <c r="AE285" s="1390"/>
      <c r="AF285" s="1391"/>
      <c r="AG285" s="1267">
        <f t="shared" ref="AG285:AH287" si="280">AA285+AC285</f>
        <v>0</v>
      </c>
      <c r="AH285" s="1394">
        <f t="shared" si="280"/>
        <v>0</v>
      </c>
      <c r="AI285" s="1267">
        <f t="shared" si="274"/>
        <v>0</v>
      </c>
      <c r="AJ285" s="1395">
        <f>AD285+AF285</f>
        <v>0</v>
      </c>
      <c r="AM285" s="1296"/>
      <c r="AN285" s="1433"/>
      <c r="AO285" s="1323" t="s">
        <v>103</v>
      </c>
      <c r="AP285" s="1283">
        <f t="shared" si="270"/>
        <v>0</v>
      </c>
      <c r="AQ285" s="1308">
        <f t="shared" si="271"/>
        <v>0</v>
      </c>
      <c r="AR285" s="115"/>
      <c r="AS285" s="11"/>
      <c r="AT285" s="11"/>
    </row>
    <row r="286" spans="1:46" ht="16.5" thickBot="1">
      <c r="A286" s="2713" t="s">
        <v>284</v>
      </c>
      <c r="B286" s="121"/>
      <c r="C286" s="2715"/>
      <c r="D286" s="2885" t="s">
        <v>690</v>
      </c>
      <c r="E286" s="1735"/>
      <c r="F286" s="1735"/>
      <c r="G286" s="1761" t="s">
        <v>544</v>
      </c>
      <c r="H286" s="2577"/>
      <c r="I286" s="2578"/>
      <c r="J286" s="2886" t="s">
        <v>250</v>
      </c>
      <c r="K286" s="1735"/>
      <c r="L286" s="1736"/>
      <c r="M286" s="100"/>
      <c r="N286" s="115"/>
      <c r="P286" s="7"/>
      <c r="Q286" s="15"/>
      <c r="R286" s="380"/>
      <c r="S286" s="7"/>
      <c r="T286" s="14"/>
      <c r="U286" s="380"/>
      <c r="V286" s="1228"/>
      <c r="X286" s="1228"/>
      <c r="Z286" s="1324" t="s">
        <v>272</v>
      </c>
      <c r="AA286" s="1396"/>
      <c r="AB286" s="1397"/>
      <c r="AC286" s="1398"/>
      <c r="AD286" s="1399"/>
      <c r="AE286" s="1396"/>
      <c r="AF286" s="1397"/>
      <c r="AG286" s="1268">
        <f t="shared" si="280"/>
        <v>0</v>
      </c>
      <c r="AH286" s="1400">
        <f t="shared" si="280"/>
        <v>0</v>
      </c>
      <c r="AI286" s="1268">
        <f t="shared" si="274"/>
        <v>0</v>
      </c>
      <c r="AJ286" s="1401">
        <f>AD286+AF286</f>
        <v>0</v>
      </c>
      <c r="AM286" s="1434"/>
      <c r="AN286" s="86"/>
      <c r="AO286" s="1324" t="s">
        <v>272</v>
      </c>
      <c r="AP286" s="1292">
        <f t="shared" si="270"/>
        <v>0</v>
      </c>
      <c r="AQ286" s="1312">
        <f t="shared" si="271"/>
        <v>0</v>
      </c>
      <c r="AR286" s="115"/>
      <c r="AS286" s="11"/>
      <c r="AT286" s="11"/>
    </row>
    <row r="287" spans="1:46" ht="15.75" thickBot="1">
      <c r="A287" s="2644"/>
      <c r="B287" s="2787" t="s">
        <v>158</v>
      </c>
      <c r="C287" s="2645"/>
      <c r="D287" s="1652" t="s">
        <v>100</v>
      </c>
      <c r="E287" s="1763" t="s">
        <v>101</v>
      </c>
      <c r="F287" s="1766" t="s">
        <v>102</v>
      </c>
      <c r="G287" s="2647" t="s">
        <v>100</v>
      </c>
      <c r="H287" s="1763" t="s">
        <v>101</v>
      </c>
      <c r="I287" s="1766" t="s">
        <v>102</v>
      </c>
      <c r="J287" s="1712" t="s">
        <v>100</v>
      </c>
      <c r="K287" s="172" t="s">
        <v>101</v>
      </c>
      <c r="L287" s="173" t="s">
        <v>102</v>
      </c>
      <c r="M287" s="100"/>
      <c r="N287" s="115"/>
      <c r="P287" s="7"/>
      <c r="Q287" s="15"/>
      <c r="R287" s="380"/>
      <c r="S287" s="7"/>
      <c r="T287" s="14"/>
      <c r="U287" s="153"/>
      <c r="V287" s="298"/>
      <c r="X287" s="1228"/>
      <c r="Z287" s="1494" t="s">
        <v>420</v>
      </c>
      <c r="AA287" s="1495">
        <f t="shared" ref="AA287:AF287" si="281">AA284+AA285+AA286</f>
        <v>0</v>
      </c>
      <c r="AB287" s="1367">
        <f t="shared" si="281"/>
        <v>0</v>
      </c>
      <c r="AC287" s="1495">
        <f t="shared" si="281"/>
        <v>0</v>
      </c>
      <c r="AD287" s="1367">
        <f t="shared" si="281"/>
        <v>0</v>
      </c>
      <c r="AE287" s="1495">
        <f t="shared" si="281"/>
        <v>0</v>
      </c>
      <c r="AF287" s="1367">
        <f t="shared" si="281"/>
        <v>0</v>
      </c>
      <c r="AG287" s="1366">
        <f t="shared" si="280"/>
        <v>0</v>
      </c>
      <c r="AH287" s="1368">
        <f t="shared" si="280"/>
        <v>0</v>
      </c>
      <c r="AI287" s="1366">
        <f t="shared" si="274"/>
        <v>0</v>
      </c>
      <c r="AJ287" s="1369">
        <f>AD287+AF287</f>
        <v>0</v>
      </c>
      <c r="AO287" s="1325" t="s">
        <v>420</v>
      </c>
      <c r="AP287" s="1326">
        <f t="shared" si="270"/>
        <v>0</v>
      </c>
      <c r="AQ287" s="1327">
        <f t="shared" si="271"/>
        <v>0</v>
      </c>
      <c r="AR287" s="115"/>
      <c r="AS287" s="11"/>
      <c r="AT287" s="11"/>
    </row>
    <row r="288" spans="1:46">
      <c r="A288" s="2362" t="s">
        <v>383</v>
      </c>
      <c r="B288" s="2326" t="s">
        <v>170</v>
      </c>
      <c r="C288" s="2808">
        <v>60</v>
      </c>
      <c r="D288" s="1850" t="s">
        <v>164</v>
      </c>
      <c r="E288" s="2887" t="s">
        <v>616</v>
      </c>
      <c r="F288" s="2864">
        <v>91</v>
      </c>
      <c r="G288" s="1770" t="s">
        <v>141</v>
      </c>
      <c r="H288" s="2583">
        <v>108.8</v>
      </c>
      <c r="I288" s="1798">
        <v>87.04</v>
      </c>
      <c r="J288" s="2332" t="s">
        <v>60</v>
      </c>
      <c r="K288" s="2888">
        <v>200</v>
      </c>
      <c r="L288" s="2889">
        <v>200</v>
      </c>
      <c r="M288" s="100"/>
      <c r="P288" s="11"/>
      <c r="Q288" s="1017"/>
      <c r="V288" s="1233"/>
      <c r="X288" s="1233"/>
      <c r="AB288" s="1229"/>
      <c r="AD288" s="1229"/>
      <c r="AH288" s="1237"/>
      <c r="AJ288" s="1237"/>
      <c r="AO288" s="115"/>
    </row>
    <row r="289" spans="1:53">
      <c r="A289" s="683"/>
      <c r="B289" s="2315" t="s">
        <v>368</v>
      </c>
      <c r="C289" s="2652"/>
      <c r="D289" s="1868" t="s">
        <v>80</v>
      </c>
      <c r="E289" s="243">
        <v>34</v>
      </c>
      <c r="F289" s="1730">
        <v>34</v>
      </c>
      <c r="G289" s="2890" t="s">
        <v>1010</v>
      </c>
      <c r="H289" s="2810"/>
      <c r="I289" s="2811"/>
      <c r="J289" s="2891" t="s">
        <v>107</v>
      </c>
      <c r="K289" s="875">
        <v>5</v>
      </c>
      <c r="L289" s="879">
        <v>5</v>
      </c>
      <c r="M289" s="100"/>
      <c r="P289" s="11"/>
      <c r="Q289" s="11"/>
      <c r="Z289" t="s">
        <v>401</v>
      </c>
      <c r="AO289" s="148"/>
      <c r="AP289" s="115"/>
      <c r="AQ289" s="11"/>
    </row>
    <row r="290" spans="1:53" ht="15.75" thickBot="1">
      <c r="A290" s="2362" t="s">
        <v>548</v>
      </c>
      <c r="B290" s="284" t="s">
        <v>621</v>
      </c>
      <c r="C290" s="180" t="s">
        <v>808</v>
      </c>
      <c r="D290" s="1867" t="s">
        <v>82</v>
      </c>
      <c r="E290" s="258">
        <v>4.0999999999999996</v>
      </c>
      <c r="F290" s="2851">
        <v>4.0999999999999996</v>
      </c>
      <c r="G290" s="261" t="s">
        <v>85</v>
      </c>
      <c r="H290" s="243">
        <v>41.13</v>
      </c>
      <c r="I290" s="1774">
        <v>36.4</v>
      </c>
      <c r="J290" s="199" t="s">
        <v>50</v>
      </c>
      <c r="K290" s="244">
        <v>7</v>
      </c>
      <c r="L290" s="1801">
        <v>7</v>
      </c>
      <c r="M290" s="100"/>
      <c r="Z290" s="108" t="str">
        <f>A286</f>
        <v>6- й   день</v>
      </c>
      <c r="AA290" s="320" t="s">
        <v>448</v>
      </c>
      <c r="AF290" s="143" t="str">
        <f>T292</f>
        <v>2 - я   неделя</v>
      </c>
      <c r="AH290" s="323" t="str">
        <f>I281</f>
        <v>ЗИМА - ВЕСНА    2023 -  __  г.г.</v>
      </c>
      <c r="AI290" s="71"/>
      <c r="AS290" s="54"/>
      <c r="AT290" s="754"/>
    </row>
    <row r="291" spans="1:53" ht="15.75" thickBot="1">
      <c r="A291" s="1823" t="s">
        <v>545</v>
      </c>
      <c r="B291" s="2315" t="s">
        <v>547</v>
      </c>
      <c r="C291" s="111"/>
      <c r="D291" s="1868" t="s">
        <v>54</v>
      </c>
      <c r="E291" s="243">
        <v>0.32</v>
      </c>
      <c r="F291" s="2777">
        <v>0.32</v>
      </c>
      <c r="G291" s="2890" t="s">
        <v>1011</v>
      </c>
      <c r="H291" s="2810"/>
      <c r="I291" s="2811"/>
      <c r="J291" s="2657" t="s">
        <v>81</v>
      </c>
      <c r="K291" s="875">
        <v>20</v>
      </c>
      <c r="L291" s="879">
        <v>20</v>
      </c>
      <c r="M291" s="100"/>
      <c r="N291" t="s">
        <v>401</v>
      </c>
      <c r="AL291" s="1538" t="s">
        <v>410</v>
      </c>
      <c r="AO291" s="47"/>
      <c r="AP291" s="47"/>
      <c r="AQ291" s="57"/>
      <c r="AS291" s="357"/>
      <c r="AT291" s="357"/>
    </row>
    <row r="292" spans="1:53" ht="15.75" thickBot="1">
      <c r="A292" s="2892" t="s">
        <v>499</v>
      </c>
      <c r="B292" s="284" t="s">
        <v>328</v>
      </c>
      <c r="C292" s="2893">
        <v>200</v>
      </c>
      <c r="D292" s="100"/>
      <c r="E292" s="100"/>
      <c r="F292" s="100"/>
      <c r="G292" s="261" t="s">
        <v>68</v>
      </c>
      <c r="H292" s="243">
        <v>8</v>
      </c>
      <c r="I292" s="1801">
        <v>6.43</v>
      </c>
      <c r="J292" s="2619"/>
      <c r="K292" s="2620"/>
      <c r="L292" s="2621"/>
      <c r="M292" s="100"/>
      <c r="N292" s="108" t="str">
        <f>A286</f>
        <v>6- й   день</v>
      </c>
      <c r="O292" s="320" t="s">
        <v>448</v>
      </c>
      <c r="T292" s="143" t="s">
        <v>143</v>
      </c>
      <c r="V292" s="323" t="str">
        <f>I281</f>
        <v>ЗИМА - ВЕСНА    2023 -  __  г.г.</v>
      </c>
      <c r="W292" s="71"/>
      <c r="X292" s="1435"/>
      <c r="Z292" s="1222" t="s">
        <v>321</v>
      </c>
      <c r="AA292" s="1223" t="s">
        <v>402</v>
      </c>
      <c r="AB292" s="1224"/>
      <c r="AC292" s="1223" t="s">
        <v>403</v>
      </c>
      <c r="AD292" s="1224"/>
      <c r="AE292" s="1223" t="s">
        <v>404</v>
      </c>
      <c r="AF292" s="1224"/>
      <c r="AG292" s="1223" t="s">
        <v>408</v>
      </c>
      <c r="AH292" s="1224"/>
      <c r="AI292" s="1270" t="s">
        <v>409</v>
      </c>
      <c r="AJ292" s="1224"/>
      <c r="AL292" s="11"/>
      <c r="AM292" s="11"/>
      <c r="AN292" s="11"/>
      <c r="AO292" s="1222" t="s">
        <v>321</v>
      </c>
      <c r="AP292" s="1297" t="s">
        <v>411</v>
      </c>
      <c r="AQ292" s="1298"/>
      <c r="AS292" s="357"/>
      <c r="AT292" s="357"/>
    </row>
    <row r="293" spans="1:53" ht="15.75" thickBot="1">
      <c r="A293" s="1823"/>
      <c r="B293" s="2338" t="s">
        <v>329</v>
      </c>
      <c r="C293" s="2652"/>
      <c r="D293" s="100"/>
      <c r="E293" s="100"/>
      <c r="F293" s="100"/>
      <c r="G293" s="2890" t="s">
        <v>1012</v>
      </c>
      <c r="H293" s="2810"/>
      <c r="I293" s="2811"/>
      <c r="J293" s="1630" t="s">
        <v>487</v>
      </c>
      <c r="K293" s="1735"/>
      <c r="L293" s="1736"/>
      <c r="M293" s="100"/>
      <c r="Z293" s="1501" t="s">
        <v>435</v>
      </c>
      <c r="AA293" s="1225" t="s">
        <v>101</v>
      </c>
      <c r="AB293" s="1227" t="s">
        <v>102</v>
      </c>
      <c r="AC293" s="1271" t="s">
        <v>101</v>
      </c>
      <c r="AD293" s="1272" t="s">
        <v>102</v>
      </c>
      <c r="AE293" s="1271" t="s">
        <v>101</v>
      </c>
      <c r="AF293" s="1272" t="s">
        <v>102</v>
      </c>
      <c r="AG293" s="1225" t="s">
        <v>101</v>
      </c>
      <c r="AH293" s="1226" t="s">
        <v>102</v>
      </c>
      <c r="AI293" s="1273" t="s">
        <v>101</v>
      </c>
      <c r="AJ293" s="1226" t="s">
        <v>102</v>
      </c>
      <c r="AL293" s="64"/>
      <c r="AN293" s="38"/>
      <c r="AO293" s="38"/>
      <c r="AP293" s="1505" t="s">
        <v>101</v>
      </c>
      <c r="AQ293" s="1506" t="s">
        <v>102</v>
      </c>
      <c r="AS293" s="14"/>
      <c r="AT293" s="14"/>
    </row>
    <row r="294" spans="1:53" ht="15.75" thickBot="1">
      <c r="A294" s="201" t="s">
        <v>9</v>
      </c>
      <c r="B294" s="261" t="s">
        <v>10</v>
      </c>
      <c r="C294" s="248">
        <v>35</v>
      </c>
      <c r="D294" s="100"/>
      <c r="E294" s="100"/>
      <c r="F294" s="100"/>
      <c r="G294" s="2894" t="s">
        <v>109</v>
      </c>
      <c r="H294" s="243">
        <v>4.8</v>
      </c>
      <c r="I294" s="1774">
        <v>3.84</v>
      </c>
      <c r="J294" s="1712" t="s">
        <v>100</v>
      </c>
      <c r="K294" s="172" t="s">
        <v>101</v>
      </c>
      <c r="L294" s="173" t="s">
        <v>102</v>
      </c>
      <c r="M294" s="100"/>
      <c r="N294" s="1520" t="s">
        <v>439</v>
      </c>
      <c r="O294" s="197"/>
      <c r="P294" s="197"/>
      <c r="Q294" s="197"/>
      <c r="R294" s="197"/>
      <c r="S294" s="197"/>
      <c r="T294" s="197"/>
      <c r="U294" s="197"/>
      <c r="V294" s="197"/>
      <c r="W294" s="197"/>
      <c r="X294" s="1220"/>
      <c r="Z294" s="1328" t="s">
        <v>69</v>
      </c>
      <c r="AA294" s="1370"/>
      <c r="AB294" s="1402"/>
      <c r="AC294" s="1370"/>
      <c r="AD294" s="1403"/>
      <c r="AE294" s="1370"/>
      <c r="AF294" s="1404"/>
      <c r="AG294" s="1266">
        <f t="shared" ref="AG294:AG303" si="282">AA294+AC294</f>
        <v>0</v>
      </c>
      <c r="AH294" s="1405">
        <f t="shared" ref="AH294:AH303" si="283">AB294+AD294</f>
        <v>0</v>
      </c>
      <c r="AI294" s="1266">
        <f t="shared" ref="AI294:AI303" si="284">AC294+AE294</f>
        <v>0</v>
      </c>
      <c r="AJ294" s="1406">
        <f t="shared" ref="AJ294:AJ303" si="285">AD294+AF294</f>
        <v>0</v>
      </c>
      <c r="AL294" s="1222" t="s">
        <v>321</v>
      </c>
      <c r="AM294" s="1275" t="s">
        <v>411</v>
      </c>
      <c r="AN294" s="1276"/>
      <c r="AO294" s="1328" t="s">
        <v>69</v>
      </c>
      <c r="AP294" s="1304">
        <f t="shared" ref="AP294:AP302" si="286">AA294+AC294+AE294</f>
        <v>0</v>
      </c>
      <c r="AQ294" s="1317">
        <f t="shared" ref="AQ294:AQ302" si="287">AB294+AD294+AF294</f>
        <v>0</v>
      </c>
      <c r="AS294" s="14"/>
      <c r="AT294" s="14"/>
    </row>
    <row r="295" spans="1:53" ht="15.75" thickBot="1">
      <c r="A295" s="201" t="s">
        <v>9</v>
      </c>
      <c r="B295" s="261" t="s">
        <v>426</v>
      </c>
      <c r="C295" s="248">
        <v>30</v>
      </c>
      <c r="D295" s="115"/>
      <c r="E295" s="100"/>
      <c r="F295" s="100"/>
      <c r="G295" s="2895" t="s">
        <v>1013</v>
      </c>
      <c r="H295" s="2810"/>
      <c r="I295" s="2811"/>
      <c r="J295" s="140" t="s">
        <v>247</v>
      </c>
      <c r="K295" s="2896">
        <v>113.5</v>
      </c>
      <c r="L295" s="1659">
        <v>100</v>
      </c>
      <c r="M295" s="100"/>
      <c r="N295" s="882"/>
      <c r="O295" s="17" t="s">
        <v>440</v>
      </c>
      <c r="P295" s="17"/>
      <c r="Q295" s="17"/>
      <c r="R295" s="17"/>
      <c r="S295" s="17"/>
      <c r="T295" s="17"/>
      <c r="U295" s="17"/>
      <c r="V295" s="17"/>
      <c r="W295" s="17"/>
      <c r="X295" s="1221"/>
      <c r="Z295" s="1328" t="s">
        <v>71</v>
      </c>
      <c r="AA295" s="1348"/>
      <c r="AB295" s="1407"/>
      <c r="AC295" s="1348"/>
      <c r="AD295" s="1408"/>
      <c r="AE295" s="1348"/>
      <c r="AF295" s="1409"/>
      <c r="AG295" s="1267">
        <f t="shared" si="282"/>
        <v>0</v>
      </c>
      <c r="AH295" s="1410">
        <f t="shared" si="283"/>
        <v>0</v>
      </c>
      <c r="AI295" s="1267">
        <f t="shared" si="284"/>
        <v>0</v>
      </c>
      <c r="AJ295" s="1339">
        <f t="shared" si="285"/>
        <v>0</v>
      </c>
      <c r="AL295" s="900"/>
      <c r="AM295" s="1277" t="s">
        <v>101</v>
      </c>
      <c r="AN295" s="1278" t="s">
        <v>102</v>
      </c>
      <c r="AO295" s="1328" t="s">
        <v>71</v>
      </c>
      <c r="AP295" s="1283">
        <f t="shared" si="286"/>
        <v>0</v>
      </c>
      <c r="AQ295" s="1308">
        <f t="shared" si="287"/>
        <v>0</v>
      </c>
      <c r="AS295" s="11"/>
      <c r="AT295" s="11"/>
    </row>
    <row r="296" spans="1:53" ht="15.75" thickBot="1">
      <c r="A296" s="2661" t="s">
        <v>696</v>
      </c>
      <c r="B296" s="261" t="s">
        <v>487</v>
      </c>
      <c r="C296" s="2897">
        <v>100</v>
      </c>
      <c r="D296" s="115"/>
      <c r="E296" s="100"/>
      <c r="F296" s="100"/>
      <c r="G296" s="261" t="s">
        <v>96</v>
      </c>
      <c r="H296" s="244">
        <v>3.6</v>
      </c>
      <c r="I296" s="1801">
        <v>3.6</v>
      </c>
      <c r="J296" s="112"/>
      <c r="K296" s="115"/>
      <c r="L296" s="111"/>
      <c r="M296" s="100"/>
      <c r="Z296" s="1328" t="s">
        <v>72</v>
      </c>
      <c r="AA296" s="1411"/>
      <c r="AB296" s="1467"/>
      <c r="AC296" s="1411"/>
      <c r="AD296" s="1413"/>
      <c r="AE296" s="1411"/>
      <c r="AF296" s="1414"/>
      <c r="AG296" s="1267">
        <f t="shared" si="282"/>
        <v>0</v>
      </c>
      <c r="AH296" s="1410">
        <f t="shared" si="283"/>
        <v>0</v>
      </c>
      <c r="AI296" s="1267">
        <f t="shared" si="284"/>
        <v>0</v>
      </c>
      <c r="AJ296" s="1339">
        <f t="shared" si="285"/>
        <v>0</v>
      </c>
      <c r="AL296" s="1279" t="s">
        <v>134</v>
      </c>
      <c r="AM296" s="1280">
        <f t="shared" ref="AM296:AM301" si="288">O300+Q300+S300</f>
        <v>60</v>
      </c>
      <c r="AN296" s="1281">
        <f t="shared" ref="AN296:AN301" si="289">P300+R300+T300</f>
        <v>60</v>
      </c>
      <c r="AO296" s="1328" t="s">
        <v>72</v>
      </c>
      <c r="AP296" s="1283">
        <f t="shared" si="286"/>
        <v>0</v>
      </c>
      <c r="AQ296" s="1308">
        <f t="shared" si="287"/>
        <v>0</v>
      </c>
      <c r="AS296" s="11"/>
      <c r="AT296" s="11"/>
    </row>
    <row r="297" spans="1:53" ht="15.75" thickBot="1">
      <c r="A297" s="112"/>
      <c r="B297" s="2763"/>
      <c r="C297" s="111"/>
      <c r="D297" s="115"/>
      <c r="E297" s="100"/>
      <c r="F297" s="100"/>
      <c r="G297" s="2895" t="s">
        <v>1014</v>
      </c>
      <c r="H297" s="2810"/>
      <c r="I297" s="2811"/>
      <c r="J297" s="2870" t="s">
        <v>170</v>
      </c>
      <c r="K297" s="2871"/>
      <c r="L297" s="242"/>
      <c r="M297" s="100"/>
      <c r="Z297" s="1328" t="s">
        <v>73</v>
      </c>
      <c r="AA297" s="1348"/>
      <c r="AB297" s="1412"/>
      <c r="AC297" s="1348"/>
      <c r="AD297" s="1413"/>
      <c r="AE297" s="1348"/>
      <c r="AF297" s="1414"/>
      <c r="AG297" s="1267">
        <f t="shared" si="282"/>
        <v>0</v>
      </c>
      <c r="AH297" s="1410">
        <f t="shared" si="283"/>
        <v>0</v>
      </c>
      <c r="AI297" s="1267">
        <f t="shared" si="284"/>
        <v>0</v>
      </c>
      <c r="AJ297" s="1339">
        <f t="shared" si="285"/>
        <v>0</v>
      </c>
      <c r="AL297" s="1282" t="s">
        <v>133</v>
      </c>
      <c r="AM297" s="1283">
        <f t="shared" si="288"/>
        <v>121.2</v>
      </c>
      <c r="AN297" s="1284">
        <f t="shared" si="289"/>
        <v>121.2</v>
      </c>
      <c r="AO297" s="1328" t="s">
        <v>73</v>
      </c>
      <c r="AP297" s="1283">
        <f t="shared" si="286"/>
        <v>0</v>
      </c>
      <c r="AQ297" s="1308">
        <f t="shared" si="287"/>
        <v>0</v>
      </c>
      <c r="AS297" s="11"/>
      <c r="AT297" s="11"/>
    </row>
    <row r="298" spans="1:53" ht="15.75" thickBot="1">
      <c r="A298" s="112"/>
      <c r="B298" s="1775"/>
      <c r="C298" s="111"/>
      <c r="D298" s="115"/>
      <c r="E298" s="100"/>
      <c r="F298" s="100"/>
      <c r="G298" s="261" t="s">
        <v>82</v>
      </c>
      <c r="H298" s="243">
        <v>1.6</v>
      </c>
      <c r="I298" s="1774">
        <v>1.6</v>
      </c>
      <c r="J298" s="2898" t="s">
        <v>368</v>
      </c>
      <c r="K298" s="2688"/>
      <c r="L298" s="1653"/>
      <c r="M298" s="100"/>
      <c r="N298" s="1222" t="s">
        <v>321</v>
      </c>
      <c r="O298" s="1223" t="s">
        <v>402</v>
      </c>
      <c r="P298" s="1224"/>
      <c r="Q298" s="1223" t="s">
        <v>403</v>
      </c>
      <c r="R298" s="1224"/>
      <c r="S298" s="1223" t="s">
        <v>404</v>
      </c>
      <c r="T298" s="1224"/>
      <c r="U298" s="1223" t="s">
        <v>405</v>
      </c>
      <c r="V298" s="1224"/>
      <c r="W298" s="1223" t="s">
        <v>406</v>
      </c>
      <c r="X298" s="1224"/>
      <c r="Z298" s="1328" t="s">
        <v>75</v>
      </c>
      <c r="AA298" s="1348"/>
      <c r="AB298" s="1407"/>
      <c r="AC298" s="1348"/>
      <c r="AD298" s="1408"/>
      <c r="AE298" s="1348"/>
      <c r="AF298" s="1409"/>
      <c r="AG298" s="1267">
        <f t="shared" si="282"/>
        <v>0</v>
      </c>
      <c r="AH298" s="1410">
        <f t="shared" si="283"/>
        <v>0</v>
      </c>
      <c r="AI298" s="1267">
        <f t="shared" si="284"/>
        <v>0</v>
      </c>
      <c r="AJ298" s="1339">
        <f t="shared" si="285"/>
        <v>0</v>
      </c>
      <c r="AL298" s="1282" t="s">
        <v>79</v>
      </c>
      <c r="AM298" s="1283">
        <f t="shared" si="288"/>
        <v>1.1299999999999999</v>
      </c>
      <c r="AN298" s="1284">
        <f t="shared" si="289"/>
        <v>1.1299999999999999</v>
      </c>
      <c r="AO298" s="1328" t="s">
        <v>75</v>
      </c>
      <c r="AP298" s="1283">
        <f t="shared" si="286"/>
        <v>0</v>
      </c>
      <c r="AQ298" s="1308">
        <f t="shared" si="287"/>
        <v>0</v>
      </c>
      <c r="AS298" s="11"/>
      <c r="AT298" s="11"/>
      <c r="AU298" s="11"/>
      <c r="AV298" s="11"/>
      <c r="AW298" s="11"/>
      <c r="AX298" s="11"/>
      <c r="AY298" s="11"/>
      <c r="AZ298" s="11"/>
      <c r="BA298" s="11"/>
    </row>
    <row r="299" spans="1:53" ht="15.75" thickBot="1">
      <c r="A299" s="112"/>
      <c r="B299" s="1775"/>
      <c r="C299" s="111"/>
      <c r="D299" s="115"/>
      <c r="E299" s="100"/>
      <c r="F299" s="100"/>
      <c r="G299" s="261" t="s">
        <v>83</v>
      </c>
      <c r="H299" s="258">
        <v>0.28000000000000003</v>
      </c>
      <c r="I299" s="267">
        <v>0.28000000000000003</v>
      </c>
      <c r="J299" s="1712" t="s">
        <v>100</v>
      </c>
      <c r="K299" s="172" t="s">
        <v>101</v>
      </c>
      <c r="L299" s="173" t="s">
        <v>102</v>
      </c>
      <c r="M299" s="100"/>
      <c r="N299" s="900"/>
      <c r="O299" s="1225" t="s">
        <v>101</v>
      </c>
      <c r="P299" s="1226" t="s">
        <v>102</v>
      </c>
      <c r="Q299" s="1225" t="s">
        <v>101</v>
      </c>
      <c r="R299" s="1226" t="s">
        <v>102</v>
      </c>
      <c r="S299" s="1225" t="s">
        <v>101</v>
      </c>
      <c r="T299" s="1226" t="s">
        <v>102</v>
      </c>
      <c r="U299" s="1225" t="s">
        <v>101</v>
      </c>
      <c r="V299" s="1226" t="s">
        <v>102</v>
      </c>
      <c r="W299" s="1225" t="s">
        <v>101</v>
      </c>
      <c r="X299" s="1227" t="s">
        <v>102</v>
      </c>
      <c r="Z299" s="1328" t="s">
        <v>76</v>
      </c>
      <c r="AA299" s="1348"/>
      <c r="AB299" s="1415"/>
      <c r="AC299" s="1348"/>
      <c r="AD299" s="1408"/>
      <c r="AE299" s="1348"/>
      <c r="AF299" s="1409"/>
      <c r="AG299" s="1267">
        <f t="shared" si="282"/>
        <v>0</v>
      </c>
      <c r="AH299" s="1410">
        <f t="shared" si="283"/>
        <v>0</v>
      </c>
      <c r="AI299" s="1267">
        <f t="shared" si="284"/>
        <v>0</v>
      </c>
      <c r="AJ299" s="1339">
        <f t="shared" si="285"/>
        <v>0</v>
      </c>
      <c r="AL299" s="1285" t="s">
        <v>412</v>
      </c>
      <c r="AM299" s="1286">
        <f t="shared" si="288"/>
        <v>0</v>
      </c>
      <c r="AN299" s="1287">
        <f t="shared" si="289"/>
        <v>0</v>
      </c>
      <c r="AO299" s="1328" t="s">
        <v>76</v>
      </c>
      <c r="AP299" s="1283">
        <f t="shared" si="286"/>
        <v>0</v>
      </c>
      <c r="AQ299" s="1308">
        <f t="shared" si="287"/>
        <v>0</v>
      </c>
      <c r="AU299" s="11"/>
      <c r="AV299" s="11"/>
      <c r="AW299" s="11"/>
      <c r="AX299" s="11"/>
      <c r="AY299" s="11"/>
      <c r="AZ299" s="11"/>
      <c r="BA299" s="11"/>
    </row>
    <row r="300" spans="1:53" ht="15.75" thickBot="1">
      <c r="A300" s="1812" t="s">
        <v>398</v>
      </c>
      <c r="B300" s="1813"/>
      <c r="C300" s="1814">
        <f>C288+C292+C294+C295+120+80+C296</f>
        <v>625</v>
      </c>
      <c r="D300" s="1780"/>
      <c r="E300" s="1780"/>
      <c r="F300" s="1780"/>
      <c r="G300" s="1810" t="s">
        <v>163</v>
      </c>
      <c r="H300" s="258">
        <v>9.1999999999999998E-3</v>
      </c>
      <c r="I300" s="1661">
        <v>9.1999999999999998E-3</v>
      </c>
      <c r="J300" s="2332" t="s">
        <v>500</v>
      </c>
      <c r="K300" s="1785">
        <v>93</v>
      </c>
      <c r="L300" s="2651">
        <v>60</v>
      </c>
      <c r="M300" s="100"/>
      <c r="N300" s="1521" t="s">
        <v>134</v>
      </c>
      <c r="O300" s="1242">
        <f>C295</f>
        <v>30</v>
      </c>
      <c r="P300" s="1436">
        <f>C295</f>
        <v>30</v>
      </c>
      <c r="Q300" s="1256">
        <f>C310</f>
        <v>30</v>
      </c>
      <c r="R300" s="1428">
        <f>C310</f>
        <v>30</v>
      </c>
      <c r="S300" s="1256"/>
      <c r="T300" s="1437"/>
      <c r="U300" s="1256">
        <f>O300+Q300</f>
        <v>60</v>
      </c>
      <c r="V300" s="1427">
        <f>P300+R300</f>
        <v>60</v>
      </c>
      <c r="W300" s="1256">
        <f>Q300+S300</f>
        <v>30</v>
      </c>
      <c r="X300" s="1428">
        <f>R300+T300</f>
        <v>30</v>
      </c>
      <c r="Z300" s="1329" t="s">
        <v>437</v>
      </c>
      <c r="AA300" s="1348"/>
      <c r="AB300" s="1407"/>
      <c r="AC300" s="1348"/>
      <c r="AD300" s="1408"/>
      <c r="AE300" s="1348"/>
      <c r="AF300" s="1409"/>
      <c r="AG300" s="1267">
        <f t="shared" si="282"/>
        <v>0</v>
      </c>
      <c r="AH300" s="1410">
        <f t="shared" si="283"/>
        <v>0</v>
      </c>
      <c r="AI300" s="1267">
        <f t="shared" si="284"/>
        <v>0</v>
      </c>
      <c r="AJ300" s="1339">
        <f t="shared" si="285"/>
        <v>0</v>
      </c>
      <c r="AL300" s="1282" t="s">
        <v>105</v>
      </c>
      <c r="AM300" s="1283">
        <f t="shared" si="288"/>
        <v>10</v>
      </c>
      <c r="AN300" s="1284">
        <f t="shared" si="289"/>
        <v>10</v>
      </c>
      <c r="AO300" s="1329" t="s">
        <v>437</v>
      </c>
      <c r="AP300" s="1283">
        <f t="shared" si="286"/>
        <v>0</v>
      </c>
      <c r="AQ300" s="1308">
        <f t="shared" si="287"/>
        <v>0</v>
      </c>
      <c r="AU300" s="11"/>
      <c r="AV300" s="11"/>
      <c r="AW300" s="11"/>
      <c r="AX300" s="11"/>
      <c r="AY300" s="11"/>
      <c r="AZ300" s="11"/>
      <c r="BA300" s="11"/>
    </row>
    <row r="301" spans="1:53" ht="15.75" thickBot="1">
      <c r="A301" s="765"/>
      <c r="B301" s="376" t="s">
        <v>123</v>
      </c>
      <c r="C301" s="121"/>
      <c r="D301" s="2597" t="s">
        <v>684</v>
      </c>
      <c r="E301" s="2899"/>
      <c r="F301" s="2900"/>
      <c r="G301" s="2560" t="s">
        <v>935</v>
      </c>
      <c r="H301" s="1651"/>
      <c r="I301" s="2901"/>
      <c r="J301" s="1630" t="s">
        <v>906</v>
      </c>
      <c r="K301" s="1760"/>
      <c r="L301" s="2609"/>
      <c r="M301" s="100"/>
      <c r="N301" s="1282" t="s">
        <v>133</v>
      </c>
      <c r="O301" s="1243">
        <f>C294</f>
        <v>35</v>
      </c>
      <c r="P301" s="1438">
        <f>C294</f>
        <v>35</v>
      </c>
      <c r="Q301" s="1243">
        <f>K306+C309</f>
        <v>66.2</v>
      </c>
      <c r="R301" s="1439">
        <f>C309+L306</f>
        <v>66.2</v>
      </c>
      <c r="S301" s="1243">
        <f>C325</f>
        <v>20</v>
      </c>
      <c r="T301" s="1438">
        <f>C325</f>
        <v>20</v>
      </c>
      <c r="U301" s="1243">
        <f t="shared" ref="U301:U305" si="290">O301+Q301</f>
        <v>101.2</v>
      </c>
      <c r="V301" s="1430">
        <f t="shared" ref="V301:V305" si="291">P301+R301</f>
        <v>101.2</v>
      </c>
      <c r="W301" s="1243">
        <f t="shared" ref="W301:W305" si="292">Q301+S301</f>
        <v>86.2</v>
      </c>
      <c r="X301" s="1339">
        <f t="shared" ref="X301:X305" si="293">R301+T301</f>
        <v>86.2</v>
      </c>
      <c r="Z301" s="1502" t="s">
        <v>436</v>
      </c>
      <c r="AA301" s="1355"/>
      <c r="AB301" s="1416"/>
      <c r="AC301" s="1355"/>
      <c r="AD301" s="1417"/>
      <c r="AE301" s="1355"/>
      <c r="AF301" s="1418"/>
      <c r="AG301" s="1268">
        <f t="shared" si="282"/>
        <v>0</v>
      </c>
      <c r="AH301" s="1419">
        <f t="shared" si="283"/>
        <v>0</v>
      </c>
      <c r="AI301" s="1268">
        <f t="shared" si="284"/>
        <v>0</v>
      </c>
      <c r="AJ301" s="1232">
        <f t="shared" si="285"/>
        <v>0</v>
      </c>
      <c r="AL301" s="476" t="s">
        <v>45</v>
      </c>
      <c r="AM301" s="1283">
        <f t="shared" si="288"/>
        <v>205.32</v>
      </c>
      <c r="AN301" s="1284">
        <f t="shared" si="289"/>
        <v>153.17000000000002</v>
      </c>
      <c r="AO301" s="1502" t="s">
        <v>436</v>
      </c>
      <c r="AP301" s="1292">
        <f t="shared" si="286"/>
        <v>0</v>
      </c>
      <c r="AQ301" s="1312">
        <f t="shared" si="287"/>
        <v>0</v>
      </c>
      <c r="AU301" s="11"/>
      <c r="AV301" s="113"/>
      <c r="AW301" s="11"/>
      <c r="AX301" s="11"/>
      <c r="AY301" s="11"/>
      <c r="AZ301" s="11"/>
      <c r="BA301" s="11"/>
    </row>
    <row r="302" spans="1:53" ht="15.75" thickBot="1">
      <c r="A302" s="176" t="s">
        <v>920</v>
      </c>
      <c r="B302" s="284" t="s">
        <v>918</v>
      </c>
      <c r="C302" s="874">
        <v>60</v>
      </c>
      <c r="D302" s="2842" t="s">
        <v>685</v>
      </c>
      <c r="E302" s="2902"/>
      <c r="F302" s="2903"/>
      <c r="G302" s="1791" t="s">
        <v>100</v>
      </c>
      <c r="H302" s="872" t="s">
        <v>101</v>
      </c>
      <c r="I302" s="1792" t="s">
        <v>102</v>
      </c>
      <c r="J302" s="1658" t="s">
        <v>100</v>
      </c>
      <c r="K302" s="172" t="s">
        <v>101</v>
      </c>
      <c r="L302" s="173" t="s">
        <v>102</v>
      </c>
      <c r="M302" s="100"/>
      <c r="N302" s="1282" t="s">
        <v>79</v>
      </c>
      <c r="O302" s="1243"/>
      <c r="P302" s="1559"/>
      <c r="Q302" s="1243">
        <f>H318</f>
        <v>1.1299999999999999</v>
      </c>
      <c r="R302" s="1430">
        <f>I318</f>
        <v>1.1299999999999999</v>
      </c>
      <c r="S302" s="1243"/>
      <c r="T302" s="1441"/>
      <c r="U302" s="1243">
        <f t="shared" si="290"/>
        <v>1.1299999999999999</v>
      </c>
      <c r="V302" s="1430">
        <f t="shared" si="291"/>
        <v>1.1299999999999999</v>
      </c>
      <c r="W302" s="1243">
        <f t="shared" si="292"/>
        <v>1.1299999999999999</v>
      </c>
      <c r="X302" s="1339">
        <f t="shared" si="293"/>
        <v>1.1299999999999999</v>
      </c>
      <c r="Z302" s="1330" t="s">
        <v>421</v>
      </c>
      <c r="AA302" s="1420">
        <f t="shared" ref="AA302:AF302" si="294">SUM(AA294:AA301)</f>
        <v>0</v>
      </c>
      <c r="AB302" s="1421">
        <f t="shared" si="294"/>
        <v>0</v>
      </c>
      <c r="AC302" s="1422">
        <f t="shared" si="294"/>
        <v>0</v>
      </c>
      <c r="AD302" s="1332">
        <f t="shared" si="294"/>
        <v>0</v>
      </c>
      <c r="AE302" s="1420">
        <f t="shared" si="294"/>
        <v>0</v>
      </c>
      <c r="AF302" s="1423">
        <f t="shared" si="294"/>
        <v>0</v>
      </c>
      <c r="AG302" s="1331">
        <f t="shared" si="282"/>
        <v>0</v>
      </c>
      <c r="AH302" s="1424">
        <f t="shared" si="283"/>
        <v>0</v>
      </c>
      <c r="AI302" s="1331">
        <f t="shared" si="284"/>
        <v>0</v>
      </c>
      <c r="AJ302" s="1425">
        <f t="shared" si="285"/>
        <v>0</v>
      </c>
      <c r="AL302" s="2222" t="s">
        <v>873</v>
      </c>
      <c r="AM302" s="2226">
        <f t="shared" ref="AM302:AM330" si="295">O306+Q306+S306</f>
        <v>495.12800000000004</v>
      </c>
      <c r="AN302" s="1289">
        <f t="shared" ref="AN302:AN330" si="296">P306+R306+T306</f>
        <v>384.14000000000004</v>
      </c>
      <c r="AO302" s="1330" t="s">
        <v>421</v>
      </c>
      <c r="AP302" s="1331">
        <f t="shared" si="286"/>
        <v>0</v>
      </c>
      <c r="AQ302" s="1332">
        <f t="shared" si="287"/>
        <v>0</v>
      </c>
      <c r="AU302" s="147"/>
      <c r="AV302" s="379"/>
      <c r="AW302" s="90"/>
      <c r="AX302" s="147"/>
      <c r="AY302" s="11"/>
      <c r="AZ302" s="11"/>
      <c r="BA302" s="11"/>
    </row>
    <row r="303" spans="1:53" ht="15.75" thickBot="1">
      <c r="A303" s="112"/>
      <c r="B303" s="2512" t="s">
        <v>919</v>
      </c>
      <c r="C303" s="111"/>
      <c r="D303" s="1712" t="s">
        <v>100</v>
      </c>
      <c r="E303" s="172" t="s">
        <v>101</v>
      </c>
      <c r="F303" s="173" t="s">
        <v>102</v>
      </c>
      <c r="G303" s="140" t="s">
        <v>45</v>
      </c>
      <c r="H303" s="2564">
        <v>101.94</v>
      </c>
      <c r="I303" s="2904">
        <v>75.86</v>
      </c>
      <c r="J303" s="140" t="s">
        <v>121</v>
      </c>
      <c r="K303" s="2843">
        <v>92.59</v>
      </c>
      <c r="L303" s="1659">
        <v>64.290000000000006</v>
      </c>
      <c r="M303" s="100"/>
      <c r="N303" s="1285" t="s">
        <v>412</v>
      </c>
      <c r="O303" s="1244">
        <f t="shared" ref="O303:T303" si="297">AA302</f>
        <v>0</v>
      </c>
      <c r="P303" s="1468">
        <f t="shared" si="297"/>
        <v>0</v>
      </c>
      <c r="Q303" s="1244">
        <f t="shared" si="297"/>
        <v>0</v>
      </c>
      <c r="R303" s="1442">
        <f t="shared" si="297"/>
        <v>0</v>
      </c>
      <c r="S303" s="1244">
        <f t="shared" si="297"/>
        <v>0</v>
      </c>
      <c r="T303" s="1443">
        <f t="shared" si="297"/>
        <v>0</v>
      </c>
      <c r="U303" s="1244">
        <f t="shared" si="290"/>
        <v>0</v>
      </c>
      <c r="V303" s="1287">
        <f t="shared" si="291"/>
        <v>0</v>
      </c>
      <c r="W303" s="1244">
        <f t="shared" si="292"/>
        <v>0</v>
      </c>
      <c r="X303" s="1442">
        <f t="shared" si="293"/>
        <v>0</v>
      </c>
      <c r="Z303" s="2104" t="s">
        <v>857</v>
      </c>
      <c r="AA303" s="1264"/>
      <c r="AB303" s="1544"/>
      <c r="AC303" s="1266"/>
      <c r="AD303" s="1426"/>
      <c r="AE303" s="1269"/>
      <c r="AF303" s="1553"/>
      <c r="AG303" s="1269">
        <f t="shared" si="282"/>
        <v>0</v>
      </c>
      <c r="AH303" s="1427">
        <f t="shared" si="283"/>
        <v>0</v>
      </c>
      <c r="AI303" s="1269">
        <f t="shared" si="284"/>
        <v>0</v>
      </c>
      <c r="AJ303" s="1428">
        <f t="shared" si="285"/>
        <v>0</v>
      </c>
      <c r="AL303" s="2223" t="s">
        <v>874</v>
      </c>
      <c r="AM303" s="1288">
        <f t="shared" si="295"/>
        <v>69.42</v>
      </c>
      <c r="AN303" s="1289">
        <f t="shared" si="296"/>
        <v>48.6</v>
      </c>
      <c r="AO303" s="2104" t="s">
        <v>857</v>
      </c>
      <c r="AP303" s="1503"/>
      <c r="AQ303" s="1518">
        <f t="shared" ref="AQ303:AQ317" si="298">AB303+AD303+AF303</f>
        <v>0</v>
      </c>
      <c r="AU303" s="380"/>
      <c r="AV303" s="113"/>
      <c r="AW303" s="109"/>
      <c r="AX303" s="141"/>
      <c r="AY303" s="11"/>
      <c r="AZ303" s="11"/>
      <c r="BA303" s="11"/>
    </row>
    <row r="304" spans="1:53" ht="12.75" customHeight="1">
      <c r="A304" s="2905" t="s">
        <v>893</v>
      </c>
      <c r="B304" s="284" t="s">
        <v>684</v>
      </c>
      <c r="C304" s="2585">
        <v>200</v>
      </c>
      <c r="D304" s="2332" t="s">
        <v>105</v>
      </c>
      <c r="E304" s="2675">
        <v>10</v>
      </c>
      <c r="F304" s="1837">
        <v>10</v>
      </c>
      <c r="G304" s="2906" t="s">
        <v>970</v>
      </c>
      <c r="H304" s="100"/>
      <c r="I304" s="100"/>
      <c r="J304" s="198" t="s">
        <v>80</v>
      </c>
      <c r="K304" s="243">
        <v>20</v>
      </c>
      <c r="L304" s="245">
        <v>20</v>
      </c>
      <c r="M304" s="100"/>
      <c r="N304" s="1282" t="s">
        <v>105</v>
      </c>
      <c r="O304" s="1243"/>
      <c r="P304" s="1236"/>
      <c r="Q304" s="1243">
        <f>E304</f>
        <v>10</v>
      </c>
      <c r="R304" s="1339">
        <f>F304</f>
        <v>10</v>
      </c>
      <c r="S304" s="1243"/>
      <c r="T304" s="1444"/>
      <c r="U304" s="1243">
        <f t="shared" si="290"/>
        <v>10</v>
      </c>
      <c r="V304" s="1430">
        <f t="shared" si="291"/>
        <v>10</v>
      </c>
      <c r="W304" s="1243">
        <f t="shared" si="292"/>
        <v>10</v>
      </c>
      <c r="X304" s="1339">
        <f t="shared" si="293"/>
        <v>10</v>
      </c>
      <c r="Z304" s="1300" t="s">
        <v>434</v>
      </c>
      <c r="AA304" s="1043">
        <f>K300</f>
        <v>93</v>
      </c>
      <c r="AB304" s="1545">
        <f>L300</f>
        <v>60</v>
      </c>
      <c r="AC304" s="1267"/>
      <c r="AD304" s="1429"/>
      <c r="AE304" s="1267"/>
      <c r="AF304" s="1447"/>
      <c r="AG304" s="1267">
        <f t="shared" ref="AG304:AJ307" si="299">AA304+AC304</f>
        <v>93</v>
      </c>
      <c r="AH304" s="1430">
        <f t="shared" si="299"/>
        <v>60</v>
      </c>
      <c r="AI304" s="1267">
        <f t="shared" si="299"/>
        <v>0</v>
      </c>
      <c r="AJ304" s="1339">
        <f t="shared" si="299"/>
        <v>0</v>
      </c>
      <c r="AL304" s="1282" t="s">
        <v>70</v>
      </c>
      <c r="AM304" s="1283">
        <f t="shared" si="295"/>
        <v>113.5</v>
      </c>
      <c r="AN304" s="1284">
        <f t="shared" si="296"/>
        <v>100</v>
      </c>
      <c r="AO304" s="1300" t="s">
        <v>434</v>
      </c>
      <c r="AP304" s="1503">
        <f t="shared" ref="AP304:AP317" si="300">AA304+AC304+AE304</f>
        <v>93</v>
      </c>
      <c r="AQ304" s="1518">
        <f t="shared" si="298"/>
        <v>60</v>
      </c>
      <c r="AU304" s="380"/>
      <c r="AV304" s="110"/>
      <c r="AW304" s="109"/>
      <c r="AX304" s="154"/>
      <c r="AY304" s="11"/>
      <c r="AZ304" s="11"/>
      <c r="BA304" s="11"/>
    </row>
    <row r="305" spans="1:53">
      <c r="A305" s="683"/>
      <c r="B305" s="2315" t="s">
        <v>685</v>
      </c>
      <c r="C305" s="2108"/>
      <c r="D305" s="198" t="s">
        <v>45</v>
      </c>
      <c r="E305" s="243">
        <v>53.4</v>
      </c>
      <c r="F305" s="1774">
        <v>40</v>
      </c>
      <c r="G305" s="1868" t="s">
        <v>68</v>
      </c>
      <c r="H305" s="243">
        <v>28.388000000000002</v>
      </c>
      <c r="I305" s="1769">
        <v>22.71</v>
      </c>
      <c r="J305" s="198" t="s">
        <v>748</v>
      </c>
      <c r="K305" s="243" t="s">
        <v>1001</v>
      </c>
      <c r="L305" s="245">
        <v>3.4</v>
      </c>
      <c r="M305" s="100"/>
      <c r="N305" s="476" t="s">
        <v>45</v>
      </c>
      <c r="O305" s="1243"/>
      <c r="P305" s="1236"/>
      <c r="Q305" s="1556">
        <f>E305+H303</f>
        <v>155.34</v>
      </c>
      <c r="R305" s="1430">
        <f>I303+F305</f>
        <v>115.86</v>
      </c>
      <c r="S305" s="1243">
        <f>E325</f>
        <v>49.98</v>
      </c>
      <c r="T305" s="1444">
        <f>F325</f>
        <v>37.31</v>
      </c>
      <c r="U305" s="1243">
        <f t="shared" si="290"/>
        <v>155.34</v>
      </c>
      <c r="V305" s="1430">
        <f t="shared" si="291"/>
        <v>115.86</v>
      </c>
      <c r="W305" s="1243">
        <f t="shared" si="292"/>
        <v>205.32</v>
      </c>
      <c r="X305" s="1339">
        <f t="shared" si="293"/>
        <v>153.17000000000002</v>
      </c>
      <c r="Z305" s="1299" t="s">
        <v>298</v>
      </c>
      <c r="AA305" s="1043"/>
      <c r="AB305" s="1546"/>
      <c r="AC305" s="1267"/>
      <c r="AD305" s="1429"/>
      <c r="AE305" s="1267"/>
      <c r="AF305" s="1447"/>
      <c r="AG305" s="1267">
        <f t="shared" si="299"/>
        <v>0</v>
      </c>
      <c r="AH305" s="1430">
        <f t="shared" si="299"/>
        <v>0</v>
      </c>
      <c r="AI305" s="1267">
        <f t="shared" si="299"/>
        <v>0</v>
      </c>
      <c r="AJ305" s="1339">
        <f t="shared" si="299"/>
        <v>0</v>
      </c>
      <c r="AL305" s="1290" t="s">
        <v>104</v>
      </c>
      <c r="AM305" s="1283">
        <f t="shared" si="295"/>
        <v>15</v>
      </c>
      <c r="AN305" s="1284">
        <f t="shared" si="296"/>
        <v>15</v>
      </c>
      <c r="AO305" s="1299" t="s">
        <v>298</v>
      </c>
      <c r="AP305" s="1503">
        <f t="shared" si="300"/>
        <v>0</v>
      </c>
      <c r="AQ305" s="1518">
        <f t="shared" si="298"/>
        <v>0</v>
      </c>
      <c r="AU305" s="380"/>
      <c r="AV305" s="110"/>
      <c r="AW305" s="109"/>
      <c r="AX305" s="154"/>
      <c r="AY305" s="11"/>
      <c r="AZ305" s="11"/>
      <c r="BA305" s="11"/>
    </row>
    <row r="306" spans="1:53">
      <c r="A306" s="176" t="s">
        <v>689</v>
      </c>
      <c r="B306" s="1646" t="s">
        <v>905</v>
      </c>
      <c r="C306" s="1796">
        <v>90</v>
      </c>
      <c r="D306" s="198" t="s">
        <v>94</v>
      </c>
      <c r="E306" s="243">
        <v>10</v>
      </c>
      <c r="F306" s="245">
        <v>8</v>
      </c>
      <c r="G306" s="2906" t="s">
        <v>971</v>
      </c>
      <c r="H306" s="100"/>
      <c r="I306" s="100"/>
      <c r="J306" s="257" t="s">
        <v>78</v>
      </c>
      <c r="K306" s="243">
        <v>16.2</v>
      </c>
      <c r="L306" s="245">
        <v>16.2</v>
      </c>
      <c r="M306" s="100"/>
      <c r="N306" s="2222" t="s">
        <v>873</v>
      </c>
      <c r="O306" s="1245">
        <f t="shared" ref="O306:T306" si="301">AA317</f>
        <v>218.20000000000002</v>
      </c>
      <c r="P306" s="1445">
        <f t="shared" si="301"/>
        <v>160.91000000000003</v>
      </c>
      <c r="Q306" s="2224">
        <f t="shared" si="301"/>
        <v>164.65800000000002</v>
      </c>
      <c r="R306" s="2225">
        <f t="shared" si="301"/>
        <v>133.41</v>
      </c>
      <c r="S306" s="1245">
        <f t="shared" si="301"/>
        <v>112.27000000000001</v>
      </c>
      <c r="T306" s="1447">
        <f t="shared" si="301"/>
        <v>89.82</v>
      </c>
      <c r="U306" s="2224">
        <f t="shared" ref="U306:X308" si="302">O306+Q306</f>
        <v>382.85800000000006</v>
      </c>
      <c r="V306" s="1289">
        <f t="shared" si="302"/>
        <v>294.32000000000005</v>
      </c>
      <c r="W306" s="2224">
        <f t="shared" si="302"/>
        <v>276.928</v>
      </c>
      <c r="X306" s="2225">
        <f t="shared" si="302"/>
        <v>223.23</v>
      </c>
      <c r="Z306" s="1301" t="s">
        <v>494</v>
      </c>
      <c r="AA306" s="1043"/>
      <c r="AB306" s="1547"/>
      <c r="AC306" s="1267"/>
      <c r="AD306" s="1429"/>
      <c r="AE306" s="1268"/>
      <c r="AF306" s="1554"/>
      <c r="AG306" s="1268">
        <f t="shared" si="299"/>
        <v>0</v>
      </c>
      <c r="AH306" s="1432">
        <f t="shared" si="299"/>
        <v>0</v>
      </c>
      <c r="AI306" s="1268">
        <f t="shared" si="299"/>
        <v>0</v>
      </c>
      <c r="AJ306" s="1232">
        <f t="shared" si="299"/>
        <v>0</v>
      </c>
      <c r="AL306" s="1282" t="s">
        <v>132</v>
      </c>
      <c r="AM306" s="1283">
        <f t="shared" si="295"/>
        <v>200</v>
      </c>
      <c r="AN306" s="1284">
        <f t="shared" si="296"/>
        <v>200</v>
      </c>
      <c r="AO306" s="1301" t="s">
        <v>494</v>
      </c>
      <c r="AP306" s="1503">
        <f t="shared" si="300"/>
        <v>0</v>
      </c>
      <c r="AQ306" s="1518">
        <f t="shared" si="298"/>
        <v>0</v>
      </c>
      <c r="AU306" s="816"/>
      <c r="AV306" s="110"/>
      <c r="AW306" s="109"/>
      <c r="AX306" s="154"/>
      <c r="AY306" s="11"/>
      <c r="AZ306" s="11"/>
      <c r="BA306" s="11"/>
    </row>
    <row r="307" spans="1:53">
      <c r="A307" s="176" t="s">
        <v>933</v>
      </c>
      <c r="B307" s="284" t="s">
        <v>932</v>
      </c>
      <c r="C307" s="1796">
        <v>150</v>
      </c>
      <c r="D307" s="2588" t="s">
        <v>966</v>
      </c>
      <c r="E307" s="115"/>
      <c r="F307" s="111"/>
      <c r="G307" s="1868" t="s">
        <v>74</v>
      </c>
      <c r="H307" s="243">
        <v>25.4</v>
      </c>
      <c r="I307" s="1769">
        <v>20.32</v>
      </c>
      <c r="J307" s="257" t="s">
        <v>580</v>
      </c>
      <c r="K307" s="258">
        <v>0.18</v>
      </c>
      <c r="L307" s="267">
        <v>0.18</v>
      </c>
      <c r="M307" s="100"/>
      <c r="N307" s="2223" t="s">
        <v>874</v>
      </c>
      <c r="O307" s="1245">
        <f t="shared" ref="O307:T307" si="303">AA324</f>
        <v>0</v>
      </c>
      <c r="P307" s="1445">
        <f t="shared" si="303"/>
        <v>0</v>
      </c>
      <c r="Q307" s="1245">
        <f t="shared" si="303"/>
        <v>69.42</v>
      </c>
      <c r="R307" s="1446">
        <f t="shared" si="303"/>
        <v>48.6</v>
      </c>
      <c r="S307" s="1245">
        <f t="shared" si="303"/>
        <v>0</v>
      </c>
      <c r="T307" s="1447">
        <f t="shared" si="303"/>
        <v>0</v>
      </c>
      <c r="U307" s="1245">
        <f t="shared" si="302"/>
        <v>69.42</v>
      </c>
      <c r="V307" s="1289">
        <f t="shared" si="302"/>
        <v>48.6</v>
      </c>
      <c r="W307" s="1245">
        <f t="shared" si="302"/>
        <v>69.42</v>
      </c>
      <c r="X307" s="1446">
        <f t="shared" si="302"/>
        <v>48.6</v>
      </c>
      <c r="Z307" s="1301" t="s">
        <v>63</v>
      </c>
      <c r="AA307" s="1264"/>
      <c r="AB307" s="1544"/>
      <c r="AC307" s="1266"/>
      <c r="AD307" s="1426"/>
      <c r="AE307" s="1267"/>
      <c r="AF307" s="1447"/>
      <c r="AG307" s="1267">
        <f t="shared" si="299"/>
        <v>0</v>
      </c>
      <c r="AH307" s="1430">
        <f t="shared" si="299"/>
        <v>0</v>
      </c>
      <c r="AI307" s="1267">
        <f t="shared" si="299"/>
        <v>0</v>
      </c>
      <c r="AJ307" s="1339">
        <f t="shared" si="299"/>
        <v>0</v>
      </c>
      <c r="AL307" s="476" t="s">
        <v>85</v>
      </c>
      <c r="AM307" s="1283">
        <f t="shared" si="295"/>
        <v>41.13</v>
      </c>
      <c r="AN307" s="1284">
        <f t="shared" si="296"/>
        <v>36.4</v>
      </c>
      <c r="AO307" s="1301" t="s">
        <v>63</v>
      </c>
      <c r="AP307" s="1503">
        <f t="shared" si="300"/>
        <v>0</v>
      </c>
      <c r="AQ307" s="1518">
        <f t="shared" si="298"/>
        <v>0</v>
      </c>
      <c r="AU307" s="816"/>
      <c r="AV307" s="93"/>
      <c r="AW307" s="229"/>
      <c r="AX307" s="304"/>
      <c r="AY307" s="11"/>
      <c r="AZ307" s="11"/>
      <c r="BA307" s="11"/>
    </row>
    <row r="308" spans="1:53">
      <c r="A308" s="201" t="s">
        <v>560</v>
      </c>
      <c r="B308" s="261" t="s">
        <v>327</v>
      </c>
      <c r="C308" s="273">
        <v>200</v>
      </c>
      <c r="D308" s="198" t="s">
        <v>638</v>
      </c>
      <c r="E308" s="243">
        <v>9.6</v>
      </c>
      <c r="F308" s="245">
        <v>8</v>
      </c>
      <c r="G308" s="1868" t="s">
        <v>638</v>
      </c>
      <c r="H308" s="243">
        <v>15.75</v>
      </c>
      <c r="I308" s="1769">
        <v>12.6</v>
      </c>
      <c r="J308" s="198" t="s">
        <v>574</v>
      </c>
      <c r="K308" s="1805">
        <v>9</v>
      </c>
      <c r="L308" s="1727">
        <v>9</v>
      </c>
      <c r="M308" s="100"/>
      <c r="N308" s="1282" t="s">
        <v>70</v>
      </c>
      <c r="O308" s="1246">
        <f t="shared" ref="O308:T308" si="304">AA332</f>
        <v>113.5</v>
      </c>
      <c r="P308" s="1448">
        <f t="shared" si="304"/>
        <v>100</v>
      </c>
      <c r="Q308" s="1246">
        <f t="shared" si="304"/>
        <v>0</v>
      </c>
      <c r="R308" s="1339">
        <f t="shared" si="304"/>
        <v>0</v>
      </c>
      <c r="S308" s="1246">
        <f t="shared" si="304"/>
        <v>0</v>
      </c>
      <c r="T308" s="1444">
        <f t="shared" si="304"/>
        <v>0</v>
      </c>
      <c r="U308" s="1246">
        <f t="shared" si="302"/>
        <v>113.5</v>
      </c>
      <c r="V308" s="1430">
        <f t="shared" si="302"/>
        <v>100</v>
      </c>
      <c r="W308" s="1246">
        <f t="shared" si="302"/>
        <v>0</v>
      </c>
      <c r="X308" s="1339">
        <f t="shared" si="302"/>
        <v>0</v>
      </c>
      <c r="Z308" s="1700" t="s">
        <v>583</v>
      </c>
      <c r="AA308" s="1043"/>
      <c r="AB308" s="1545"/>
      <c r="AC308" s="1267"/>
      <c r="AD308" s="1429"/>
      <c r="AE308" s="1267"/>
      <c r="AF308" s="1447"/>
      <c r="AG308" s="1267">
        <f t="shared" ref="AG308:AG309" si="305">AA308+AC308</f>
        <v>0</v>
      </c>
      <c r="AH308" s="1430">
        <f t="shared" ref="AH308:AH309" si="306">AB308+AD308</f>
        <v>0</v>
      </c>
      <c r="AI308" s="1267">
        <f t="shared" ref="AI308:AI309" si="307">AC308+AE308</f>
        <v>0</v>
      </c>
      <c r="AJ308" s="1339">
        <f t="shared" ref="AJ308:AJ309" si="308">AD308+AF308</f>
        <v>0</v>
      </c>
      <c r="AL308" s="476" t="s">
        <v>438</v>
      </c>
      <c r="AM308" s="1283">
        <f t="shared" si="295"/>
        <v>0</v>
      </c>
      <c r="AN308" s="1284">
        <f t="shared" si="296"/>
        <v>0</v>
      </c>
      <c r="AO308" s="1700" t="s">
        <v>583</v>
      </c>
      <c r="AP308" s="1503">
        <f t="shared" si="300"/>
        <v>0</v>
      </c>
      <c r="AQ308" s="1518">
        <f t="shared" si="298"/>
        <v>0</v>
      </c>
      <c r="AU308" s="864"/>
      <c r="AV308" s="93"/>
      <c r="AW308" s="14"/>
      <c r="AX308" s="155"/>
      <c r="AY308" s="11"/>
      <c r="AZ308" s="11"/>
      <c r="BA308" s="11"/>
    </row>
    <row r="309" spans="1:53" ht="15.75" thickBot="1">
      <c r="A309" s="201" t="s">
        <v>9</v>
      </c>
      <c r="B309" s="261" t="s">
        <v>10</v>
      </c>
      <c r="C309" s="858">
        <v>50</v>
      </c>
      <c r="D309" s="2588" t="s">
        <v>952</v>
      </c>
      <c r="E309" s="115"/>
      <c r="F309" s="111"/>
      <c r="G309" s="2906" t="s">
        <v>972</v>
      </c>
      <c r="H309" s="100"/>
      <c r="I309" s="100"/>
      <c r="J309" s="1817" t="s">
        <v>82</v>
      </c>
      <c r="K309" s="1815">
        <v>6</v>
      </c>
      <c r="L309" s="2907">
        <v>6</v>
      </c>
      <c r="M309" s="100"/>
      <c r="N309" s="1290" t="s">
        <v>104</v>
      </c>
      <c r="O309" s="1246">
        <f t="shared" ref="O309:T309" si="309">AA336</f>
        <v>0</v>
      </c>
      <c r="P309" s="1236">
        <f t="shared" si="309"/>
        <v>0</v>
      </c>
      <c r="Q309" s="1246">
        <f t="shared" si="309"/>
        <v>0</v>
      </c>
      <c r="R309" s="1430">
        <f t="shared" si="309"/>
        <v>0</v>
      </c>
      <c r="S309" s="1246">
        <f t="shared" si="309"/>
        <v>15</v>
      </c>
      <c r="T309" s="1444">
        <f t="shared" si="309"/>
        <v>15</v>
      </c>
      <c r="U309" s="1243">
        <f t="shared" ref="U309:U330" si="310">O309+Q309</f>
        <v>0</v>
      </c>
      <c r="V309" s="1430">
        <f t="shared" ref="V309:V336" si="311">P309+R309</f>
        <v>0</v>
      </c>
      <c r="W309" s="1243">
        <f t="shared" ref="W309:W334" si="312">Q309+S309</f>
        <v>15</v>
      </c>
      <c r="X309" s="1339">
        <f t="shared" ref="X309:X336" si="313">R309+T309</f>
        <v>15</v>
      </c>
      <c r="Z309" s="1300" t="s">
        <v>584</v>
      </c>
      <c r="AA309" s="1043"/>
      <c r="AB309" s="1546"/>
      <c r="AC309" s="1267"/>
      <c r="AD309" s="1429"/>
      <c r="AE309" s="1267"/>
      <c r="AF309" s="1447"/>
      <c r="AG309" s="1267">
        <f t="shared" si="305"/>
        <v>0</v>
      </c>
      <c r="AH309" s="1430">
        <f t="shared" si="306"/>
        <v>0</v>
      </c>
      <c r="AI309" s="1267">
        <f t="shared" si="307"/>
        <v>0</v>
      </c>
      <c r="AJ309" s="1339">
        <f t="shared" si="308"/>
        <v>0</v>
      </c>
      <c r="AL309" s="1282" t="s">
        <v>121</v>
      </c>
      <c r="AM309" s="1283">
        <f t="shared" si="295"/>
        <v>92.59</v>
      </c>
      <c r="AN309" s="1284">
        <f t="shared" si="296"/>
        <v>64.290000000000006</v>
      </c>
      <c r="AO309" s="1300" t="s">
        <v>584</v>
      </c>
      <c r="AP309" s="1503">
        <f t="shared" si="300"/>
        <v>0</v>
      </c>
      <c r="AQ309" s="1518">
        <f t="shared" si="298"/>
        <v>0</v>
      </c>
      <c r="AU309" s="380"/>
      <c r="AV309" s="11"/>
      <c r="AW309" s="11"/>
      <c r="AX309" s="11"/>
      <c r="AY309" s="11"/>
      <c r="AZ309" s="11"/>
      <c r="BA309" s="11"/>
    </row>
    <row r="310" spans="1:53">
      <c r="A310" s="201" t="s">
        <v>9</v>
      </c>
      <c r="B310" s="261" t="s">
        <v>426</v>
      </c>
      <c r="C310" s="273">
        <v>30</v>
      </c>
      <c r="D310" s="199" t="s">
        <v>96</v>
      </c>
      <c r="E310" s="2754">
        <v>2</v>
      </c>
      <c r="F310" s="2908">
        <v>2</v>
      </c>
      <c r="G310" s="1868" t="s">
        <v>141</v>
      </c>
      <c r="H310" s="243">
        <v>63</v>
      </c>
      <c r="I310" s="1769">
        <v>50.4</v>
      </c>
      <c r="J310" s="2358" t="s">
        <v>918</v>
      </c>
      <c r="K310" s="2784"/>
      <c r="L310" s="2785"/>
      <c r="M310" s="100"/>
      <c r="N310" s="348" t="s">
        <v>640</v>
      </c>
      <c r="O310" s="1243"/>
      <c r="P310" s="1236"/>
      <c r="Q310" s="1243">
        <f>C308</f>
        <v>200</v>
      </c>
      <c r="R310" s="1339">
        <f>C308</f>
        <v>200</v>
      </c>
      <c r="S310" s="1243"/>
      <c r="T310" s="1444"/>
      <c r="U310" s="1243">
        <f t="shared" si="310"/>
        <v>200</v>
      </c>
      <c r="V310" s="1430">
        <f t="shared" si="311"/>
        <v>200</v>
      </c>
      <c r="W310" s="1243">
        <f t="shared" si="312"/>
        <v>200</v>
      </c>
      <c r="X310" s="1339">
        <f t="shared" si="313"/>
        <v>200</v>
      </c>
      <c r="Z310" s="1301" t="s">
        <v>125</v>
      </c>
      <c r="AA310" s="1043">
        <f>H288</f>
        <v>108.8</v>
      </c>
      <c r="AB310" s="1546">
        <f>I288</f>
        <v>87.04</v>
      </c>
      <c r="AC310" s="1267">
        <f>H310</f>
        <v>63</v>
      </c>
      <c r="AD310" s="1429">
        <f>I310</f>
        <v>50.4</v>
      </c>
      <c r="AE310" s="1267">
        <f>E327</f>
        <v>42.27</v>
      </c>
      <c r="AF310" s="1447">
        <f>F327</f>
        <v>33.82</v>
      </c>
      <c r="AG310" s="1267">
        <f t="shared" ref="AG310:AJ317" si="314">AA310+AC310</f>
        <v>171.8</v>
      </c>
      <c r="AH310" s="1430">
        <f t="shared" si="314"/>
        <v>137.44</v>
      </c>
      <c r="AI310" s="1267">
        <f t="shared" si="314"/>
        <v>105.27000000000001</v>
      </c>
      <c r="AJ310" s="1339">
        <f t="shared" si="314"/>
        <v>84.22</v>
      </c>
      <c r="AL310" s="1282" t="s">
        <v>65</v>
      </c>
      <c r="AM310" s="1283">
        <f t="shared" si="295"/>
        <v>0</v>
      </c>
      <c r="AN310" s="1284">
        <f t="shared" si="296"/>
        <v>0</v>
      </c>
      <c r="AO310" s="1301" t="s">
        <v>125</v>
      </c>
      <c r="AP310" s="1503">
        <f t="shared" si="300"/>
        <v>214.07000000000002</v>
      </c>
      <c r="AQ310" s="1518">
        <f t="shared" si="298"/>
        <v>171.26</v>
      </c>
      <c r="AU310" s="380"/>
      <c r="AV310" s="11"/>
      <c r="AW310" s="11"/>
      <c r="AX310" s="11"/>
      <c r="AY310" s="11"/>
      <c r="AZ310" s="11"/>
      <c r="BA310" s="11"/>
    </row>
    <row r="311" spans="1:53" ht="15.75" thickBot="1">
      <c r="A311" s="112"/>
      <c r="B311" s="1775"/>
      <c r="C311" s="115"/>
      <c r="D311" s="2588" t="s">
        <v>969</v>
      </c>
      <c r="E311" s="115"/>
      <c r="F311" s="111"/>
      <c r="G311" s="2906" t="s">
        <v>973</v>
      </c>
      <c r="H311" s="100"/>
      <c r="I311" s="100"/>
      <c r="J311" s="2909" t="s">
        <v>919</v>
      </c>
      <c r="K311" s="2601"/>
      <c r="L311" s="2602"/>
      <c r="M311" s="100"/>
      <c r="N311" s="476" t="s">
        <v>424</v>
      </c>
      <c r="O311" s="1243">
        <f t="shared" ref="O311:T311" si="315">AA339</f>
        <v>41.13</v>
      </c>
      <c r="P311" s="1236">
        <f t="shared" si="315"/>
        <v>36.4</v>
      </c>
      <c r="Q311" s="1243">
        <f t="shared" si="315"/>
        <v>0</v>
      </c>
      <c r="R311" s="1339">
        <f t="shared" si="315"/>
        <v>0</v>
      </c>
      <c r="S311" s="1243">
        <f t="shared" si="315"/>
        <v>0</v>
      </c>
      <c r="T311" s="1444">
        <f t="shared" si="315"/>
        <v>0</v>
      </c>
      <c r="U311" s="1243">
        <f t="shared" si="310"/>
        <v>41.13</v>
      </c>
      <c r="V311" s="1430">
        <f t="shared" si="311"/>
        <v>36.4</v>
      </c>
      <c r="W311" s="1243">
        <f t="shared" si="312"/>
        <v>0</v>
      </c>
      <c r="X311" s="1339">
        <f t="shared" si="313"/>
        <v>0</v>
      </c>
      <c r="Z311" s="1301" t="s">
        <v>87</v>
      </c>
      <c r="AA311" s="1043">
        <f>H294</f>
        <v>4.8</v>
      </c>
      <c r="AB311" s="1549">
        <f>I294</f>
        <v>3.84</v>
      </c>
      <c r="AC311" s="1267">
        <f>E308+H308+K314</f>
        <v>32.49</v>
      </c>
      <c r="AD311" s="1699">
        <f>F308+I308+L314</f>
        <v>26.6</v>
      </c>
      <c r="AE311" s="1267"/>
      <c r="AF311" s="1447"/>
      <c r="AG311" s="1267">
        <f t="shared" si="314"/>
        <v>37.29</v>
      </c>
      <c r="AH311" s="1430">
        <f t="shared" si="314"/>
        <v>30.44</v>
      </c>
      <c r="AI311" s="1267">
        <f t="shared" si="314"/>
        <v>32.49</v>
      </c>
      <c r="AJ311" s="1339">
        <f t="shared" si="314"/>
        <v>26.6</v>
      </c>
      <c r="AL311" s="1282" t="s">
        <v>60</v>
      </c>
      <c r="AM311" s="1283">
        <f t="shared" si="295"/>
        <v>254</v>
      </c>
      <c r="AN311" s="1284">
        <f t="shared" si="296"/>
        <v>254</v>
      </c>
      <c r="AO311" s="1301" t="s">
        <v>87</v>
      </c>
      <c r="AP311" s="1503">
        <f t="shared" si="300"/>
        <v>37.29</v>
      </c>
      <c r="AQ311" s="1518">
        <f t="shared" si="298"/>
        <v>30.44</v>
      </c>
      <c r="AV311" s="11"/>
      <c r="AW311" s="11"/>
      <c r="AX311" s="11"/>
      <c r="AY311" s="11"/>
      <c r="AZ311" s="11"/>
      <c r="BA311" s="11"/>
    </row>
    <row r="312" spans="1:53" ht="15.75" thickBot="1">
      <c r="A312" s="112"/>
      <c r="B312" s="1775"/>
      <c r="C312" s="115"/>
      <c r="D312" s="1804" t="s">
        <v>82</v>
      </c>
      <c r="E312" s="243">
        <v>4</v>
      </c>
      <c r="F312" s="245">
        <v>4</v>
      </c>
      <c r="G312" s="1868" t="s">
        <v>82</v>
      </c>
      <c r="H312" s="243">
        <v>6.2</v>
      </c>
      <c r="I312" s="1769">
        <v>6.2</v>
      </c>
      <c r="J312" s="1795" t="s">
        <v>100</v>
      </c>
      <c r="K312" s="872" t="s">
        <v>101</v>
      </c>
      <c r="L312" s="1792" t="s">
        <v>102</v>
      </c>
      <c r="M312" s="100"/>
      <c r="N312" s="1282" t="s">
        <v>425</v>
      </c>
      <c r="O312" s="1243">
        <f t="shared" ref="O312:T312" si="316">AA343</f>
        <v>0</v>
      </c>
      <c r="P312" s="1448">
        <f t="shared" si="316"/>
        <v>0</v>
      </c>
      <c r="Q312" s="1243">
        <f t="shared" si="316"/>
        <v>0</v>
      </c>
      <c r="R312" s="1430">
        <f t="shared" si="316"/>
        <v>0</v>
      </c>
      <c r="S312" s="1243">
        <f t="shared" si="316"/>
        <v>0</v>
      </c>
      <c r="T312" s="1449">
        <f t="shared" si="316"/>
        <v>0</v>
      </c>
      <c r="U312" s="1243">
        <f t="shared" si="310"/>
        <v>0</v>
      </c>
      <c r="V312" s="1430">
        <f t="shared" si="311"/>
        <v>0</v>
      </c>
      <c r="W312" s="1243">
        <f t="shared" si="312"/>
        <v>0</v>
      </c>
      <c r="X312" s="1339">
        <f t="shared" si="313"/>
        <v>0</v>
      </c>
      <c r="Z312" s="1301" t="s">
        <v>68</v>
      </c>
      <c r="AA312" s="1043">
        <f>H292</f>
        <v>8</v>
      </c>
      <c r="AB312" s="1549">
        <f>I292</f>
        <v>6.43</v>
      </c>
      <c r="AC312" s="1267">
        <f>E306+H305</f>
        <v>38.388000000000005</v>
      </c>
      <c r="AD312" s="1429">
        <f>F306+I305</f>
        <v>30.71</v>
      </c>
      <c r="AE312" s="1267">
        <f>E323</f>
        <v>70</v>
      </c>
      <c r="AF312" s="1447">
        <f>F323</f>
        <v>56</v>
      </c>
      <c r="AG312" s="1267">
        <f t="shared" si="314"/>
        <v>46.388000000000005</v>
      </c>
      <c r="AH312" s="1430">
        <f t="shared" si="314"/>
        <v>37.14</v>
      </c>
      <c r="AI312" s="1267">
        <f t="shared" si="314"/>
        <v>108.38800000000001</v>
      </c>
      <c r="AJ312" s="1339">
        <f t="shared" si="314"/>
        <v>86.710000000000008</v>
      </c>
      <c r="AL312" s="1282" t="s">
        <v>139</v>
      </c>
      <c r="AM312" s="1283">
        <f t="shared" si="295"/>
        <v>0</v>
      </c>
      <c r="AN312" s="1291">
        <f t="shared" si="296"/>
        <v>0</v>
      </c>
      <c r="AO312" s="1301" t="s">
        <v>68</v>
      </c>
      <c r="AP312" s="1503">
        <f t="shared" si="300"/>
        <v>116.38800000000001</v>
      </c>
      <c r="AQ312" s="1518">
        <f t="shared" si="298"/>
        <v>93.14</v>
      </c>
      <c r="AV312" s="11"/>
      <c r="AW312" s="11"/>
      <c r="AX312" s="11"/>
      <c r="AY312" s="11"/>
      <c r="AZ312" s="11"/>
      <c r="BA312" s="11"/>
    </row>
    <row r="313" spans="1:53">
      <c r="A313" s="112"/>
      <c r="B313" s="1775"/>
      <c r="C313" s="115"/>
      <c r="D313" s="198" t="s">
        <v>580</v>
      </c>
      <c r="E313" s="258">
        <v>0.5</v>
      </c>
      <c r="F313" s="267">
        <v>0.5</v>
      </c>
      <c r="G313" s="1868" t="s">
        <v>54</v>
      </c>
      <c r="H313" s="2730">
        <v>0.53</v>
      </c>
      <c r="I313" s="2910">
        <v>0.53</v>
      </c>
      <c r="J313" s="140" t="s">
        <v>128</v>
      </c>
      <c r="K313" s="2793">
        <v>69.42</v>
      </c>
      <c r="L313" s="2651">
        <v>48.6</v>
      </c>
      <c r="M313" s="100"/>
      <c r="N313" s="1282" t="s">
        <v>121</v>
      </c>
      <c r="O313" s="1243"/>
      <c r="P313" s="1236"/>
      <c r="Q313" s="1246">
        <f>K303</f>
        <v>92.59</v>
      </c>
      <c r="R313" s="1339">
        <f>L303</f>
        <v>64.290000000000006</v>
      </c>
      <c r="S313" s="1243"/>
      <c r="T313" s="1444"/>
      <c r="U313" s="1243">
        <f t="shared" si="310"/>
        <v>92.59</v>
      </c>
      <c r="V313" s="1430">
        <f t="shared" si="311"/>
        <v>64.290000000000006</v>
      </c>
      <c r="W313" s="1243">
        <f t="shared" si="312"/>
        <v>92.59</v>
      </c>
      <c r="X313" s="1339">
        <f t="shared" si="313"/>
        <v>64.290000000000006</v>
      </c>
      <c r="Z313" s="1301" t="s">
        <v>74</v>
      </c>
      <c r="AA313" s="1043"/>
      <c r="AB313" s="1546"/>
      <c r="AC313" s="1267">
        <f>H307</f>
        <v>25.4</v>
      </c>
      <c r="AD313" s="1429">
        <f>I307</f>
        <v>20.32</v>
      </c>
      <c r="AE313" s="1267"/>
      <c r="AF313" s="1447"/>
      <c r="AG313" s="1267">
        <f t="shared" si="314"/>
        <v>25.4</v>
      </c>
      <c r="AH313" s="1430">
        <f t="shared" si="314"/>
        <v>20.32</v>
      </c>
      <c r="AI313" s="1267">
        <f t="shared" si="314"/>
        <v>25.4</v>
      </c>
      <c r="AJ313" s="1339">
        <f t="shared" si="314"/>
        <v>20.32</v>
      </c>
      <c r="AL313" s="1282" t="s">
        <v>64</v>
      </c>
      <c r="AM313" s="1283">
        <f t="shared" si="295"/>
        <v>0</v>
      </c>
      <c r="AN313" s="1291">
        <f t="shared" si="296"/>
        <v>0</v>
      </c>
      <c r="AO313" s="1301" t="s">
        <v>74</v>
      </c>
      <c r="AP313" s="1503">
        <f t="shared" si="300"/>
        <v>25.4</v>
      </c>
      <c r="AQ313" s="1518">
        <f t="shared" si="298"/>
        <v>20.32</v>
      </c>
      <c r="AV313" s="11"/>
      <c r="AW313" s="11"/>
      <c r="AX313" s="11"/>
      <c r="AY313" s="11"/>
      <c r="AZ313" s="11"/>
      <c r="BA313" s="11"/>
    </row>
    <row r="314" spans="1:53">
      <c r="A314" s="112"/>
      <c r="B314" s="1775"/>
      <c r="C314" s="115"/>
      <c r="D314" s="1804" t="s">
        <v>163</v>
      </c>
      <c r="E314" s="243">
        <v>8.0000000000000002E-3</v>
      </c>
      <c r="F314" s="1801">
        <v>8.0000000000000002E-3</v>
      </c>
      <c r="G314" s="2758" t="s">
        <v>163</v>
      </c>
      <c r="H314" s="243">
        <v>0.06</v>
      </c>
      <c r="I314" s="1730">
        <v>0.06</v>
      </c>
      <c r="J314" s="198" t="s">
        <v>162</v>
      </c>
      <c r="K314" s="244">
        <v>7.14</v>
      </c>
      <c r="L314" s="2694">
        <v>6</v>
      </c>
      <c r="M314" s="100"/>
      <c r="N314" s="1282" t="s">
        <v>65</v>
      </c>
      <c r="O314" s="1243"/>
      <c r="P314" s="1236"/>
      <c r="Q314" s="1243"/>
      <c r="R314" s="1339"/>
      <c r="S314" s="1243"/>
      <c r="T314" s="1444"/>
      <c r="U314" s="1243">
        <f t="shared" si="310"/>
        <v>0</v>
      </c>
      <c r="V314" s="1430">
        <f t="shared" si="311"/>
        <v>0</v>
      </c>
      <c r="W314" s="1243">
        <f t="shared" si="312"/>
        <v>0</v>
      </c>
      <c r="X314" s="1339">
        <f t="shared" si="313"/>
        <v>0</v>
      </c>
      <c r="Z314" s="1301" t="s">
        <v>129</v>
      </c>
      <c r="AA314" s="1043"/>
      <c r="AB314" s="1550"/>
      <c r="AC314" s="1267"/>
      <c r="AD314" s="1429"/>
      <c r="AE314" s="1267"/>
      <c r="AF314" s="1447"/>
      <c r="AG314" s="1267">
        <f t="shared" si="314"/>
        <v>0</v>
      </c>
      <c r="AH314" s="1430">
        <f t="shared" si="314"/>
        <v>0</v>
      </c>
      <c r="AI314" s="1267">
        <f t="shared" si="314"/>
        <v>0</v>
      </c>
      <c r="AJ314" s="1339">
        <f t="shared" si="314"/>
        <v>0</v>
      </c>
      <c r="AL314" s="1282" t="s">
        <v>47</v>
      </c>
      <c r="AM314" s="1283">
        <f t="shared" si="295"/>
        <v>0</v>
      </c>
      <c r="AN314" s="1291">
        <f t="shared" si="296"/>
        <v>0</v>
      </c>
      <c r="AO314" s="1301" t="s">
        <v>129</v>
      </c>
      <c r="AP314" s="1503">
        <f t="shared" si="300"/>
        <v>0</v>
      </c>
      <c r="AQ314" s="1518">
        <f t="shared" si="298"/>
        <v>0</v>
      </c>
      <c r="AV314" s="11"/>
      <c r="AW314" s="11"/>
      <c r="AX314" s="11"/>
      <c r="AY314" s="11"/>
      <c r="AZ314" s="11"/>
      <c r="BA314" s="11"/>
    </row>
    <row r="315" spans="1:53" ht="12.75" customHeight="1">
      <c r="A315" s="112"/>
      <c r="B315" s="1775"/>
      <c r="C315" s="115"/>
      <c r="D315" s="198" t="s">
        <v>569</v>
      </c>
      <c r="E315" s="243">
        <v>170</v>
      </c>
      <c r="F315" s="1801">
        <v>170</v>
      </c>
      <c r="G315" s="2346" t="s">
        <v>934</v>
      </c>
      <c r="H315" s="243">
        <v>11.25</v>
      </c>
      <c r="I315" s="1769">
        <v>11.25</v>
      </c>
      <c r="J315" s="257" t="s">
        <v>593</v>
      </c>
      <c r="K315" s="244">
        <v>3</v>
      </c>
      <c r="L315" s="2694">
        <v>3</v>
      </c>
      <c r="M315" s="100"/>
      <c r="N315" s="1282" t="s">
        <v>60</v>
      </c>
      <c r="O315" s="1627">
        <f>E289+K288</f>
        <v>234</v>
      </c>
      <c r="P315" s="1450">
        <f>F289+L288</f>
        <v>234</v>
      </c>
      <c r="Q315" s="1243">
        <f>K304</f>
        <v>20</v>
      </c>
      <c r="R315" s="1430">
        <f>L304</f>
        <v>20</v>
      </c>
      <c r="S315" s="1243"/>
      <c r="T315" s="1452"/>
      <c r="U315" s="1243">
        <f t="shared" si="310"/>
        <v>254</v>
      </c>
      <c r="V315" s="1430">
        <f t="shared" si="311"/>
        <v>254</v>
      </c>
      <c r="W315" s="1243">
        <f t="shared" si="312"/>
        <v>20</v>
      </c>
      <c r="X315" s="1339">
        <f t="shared" si="313"/>
        <v>20</v>
      </c>
      <c r="Z315" s="1301" t="s">
        <v>130</v>
      </c>
      <c r="AA315" s="1043"/>
      <c r="AB315" s="1551"/>
      <c r="AC315" s="1267"/>
      <c r="AD315" s="1429"/>
      <c r="AE315" s="1267"/>
      <c r="AF315" s="1447"/>
      <c r="AG315" s="1267">
        <f t="shared" si="314"/>
        <v>0</v>
      </c>
      <c r="AH315" s="1430">
        <f t="shared" si="314"/>
        <v>0</v>
      </c>
      <c r="AI315" s="1267">
        <f t="shared" si="314"/>
        <v>0</v>
      </c>
      <c r="AJ315" s="1339">
        <f t="shared" si="314"/>
        <v>0</v>
      </c>
      <c r="AL315" s="1282" t="s">
        <v>67</v>
      </c>
      <c r="AM315" s="1283">
        <f t="shared" si="295"/>
        <v>0</v>
      </c>
      <c r="AN315" s="1291">
        <f t="shared" si="296"/>
        <v>0</v>
      </c>
      <c r="AO315" s="1301" t="s">
        <v>127</v>
      </c>
      <c r="AP315" s="1503">
        <f t="shared" si="300"/>
        <v>0</v>
      </c>
      <c r="AQ315" s="1518">
        <f t="shared" si="298"/>
        <v>0</v>
      </c>
      <c r="AV315" s="11"/>
      <c r="AW315" s="11"/>
      <c r="AX315" s="11"/>
      <c r="AY315" s="11"/>
      <c r="AZ315" s="11"/>
      <c r="BA315" s="11"/>
    </row>
    <row r="316" spans="1:53" ht="15.75" thickBot="1">
      <c r="A316" s="112"/>
      <c r="B316" s="1775"/>
      <c r="C316" s="115"/>
      <c r="D316" s="112"/>
      <c r="E316" s="115"/>
      <c r="F316" s="111"/>
      <c r="G316" s="1868" t="s">
        <v>716</v>
      </c>
      <c r="H316" s="243">
        <v>3.38</v>
      </c>
      <c r="I316" s="2355">
        <v>3.38</v>
      </c>
      <c r="J316" s="198" t="s">
        <v>89</v>
      </c>
      <c r="K316" s="243">
        <v>3</v>
      </c>
      <c r="L316" s="2694">
        <v>3</v>
      </c>
      <c r="M316" s="100"/>
      <c r="N316" s="1282" t="s">
        <v>139</v>
      </c>
      <c r="O316" s="1243"/>
      <c r="P316" s="1236"/>
      <c r="Q316" s="1243"/>
      <c r="R316" s="1339"/>
      <c r="S316" s="1243"/>
      <c r="T316" s="1444"/>
      <c r="U316" s="1243">
        <f t="shared" si="310"/>
        <v>0</v>
      </c>
      <c r="V316" s="1430">
        <f t="shared" si="311"/>
        <v>0</v>
      </c>
      <c r="W316" s="1243">
        <f t="shared" si="312"/>
        <v>0</v>
      </c>
      <c r="X316" s="1339">
        <f t="shared" si="313"/>
        <v>0</v>
      </c>
      <c r="Z316" s="1300" t="s">
        <v>96</v>
      </c>
      <c r="AA316" s="1265">
        <f>H296</f>
        <v>3.6</v>
      </c>
      <c r="AB316" s="1552">
        <f>I296</f>
        <v>3.6</v>
      </c>
      <c r="AC316" s="2143">
        <f>E310+H316</f>
        <v>5.38</v>
      </c>
      <c r="AD316" s="1431">
        <f>F310+I316</f>
        <v>5.38</v>
      </c>
      <c r="AE316" s="1268"/>
      <c r="AF316" s="1554"/>
      <c r="AG316" s="1268">
        <f t="shared" si="314"/>
        <v>8.98</v>
      </c>
      <c r="AH316" s="1432">
        <f t="shared" si="314"/>
        <v>8.98</v>
      </c>
      <c r="AI316" s="1268">
        <f t="shared" si="314"/>
        <v>5.38</v>
      </c>
      <c r="AJ316" s="1232">
        <f t="shared" si="314"/>
        <v>5.38</v>
      </c>
      <c r="AL316" s="1282" t="s">
        <v>82</v>
      </c>
      <c r="AM316" s="1283">
        <f t="shared" si="295"/>
        <v>23.029999999999998</v>
      </c>
      <c r="AN316" s="1291">
        <f t="shared" si="296"/>
        <v>23.029999999999998</v>
      </c>
      <c r="AO316" s="1504" t="s">
        <v>160</v>
      </c>
      <c r="AP316" s="1503">
        <f t="shared" si="300"/>
        <v>8.98</v>
      </c>
      <c r="AQ316" s="1518">
        <f t="shared" si="298"/>
        <v>8.98</v>
      </c>
      <c r="AU316" s="11"/>
      <c r="AV316" s="11"/>
      <c r="AW316" s="11"/>
      <c r="AX316" s="11"/>
      <c r="AY316" s="11"/>
      <c r="AZ316" s="11"/>
      <c r="BA316" s="11"/>
    </row>
    <row r="317" spans="1:53" ht="14.25" customHeight="1" thickBot="1">
      <c r="A317" s="112"/>
      <c r="B317" s="1775"/>
      <c r="C317" s="115"/>
      <c r="D317" s="112"/>
      <c r="E317" s="115"/>
      <c r="F317" s="111"/>
      <c r="G317" s="1868" t="s">
        <v>281</v>
      </c>
      <c r="H317" s="243">
        <v>1.1299999999999999</v>
      </c>
      <c r="I317" s="2355">
        <v>1.1299999999999999</v>
      </c>
      <c r="J317" s="112"/>
      <c r="K317" s="115"/>
      <c r="L317" s="111"/>
      <c r="M317" s="100"/>
      <c r="N317" s="1282" t="s">
        <v>64</v>
      </c>
      <c r="O317" s="1243"/>
      <c r="P317" s="1236"/>
      <c r="Q317" s="1243"/>
      <c r="R317" s="1339"/>
      <c r="S317" s="1243"/>
      <c r="T317" s="1444"/>
      <c r="U317" s="1243">
        <f t="shared" si="310"/>
        <v>0</v>
      </c>
      <c r="V317" s="1430">
        <f t="shared" si="311"/>
        <v>0</v>
      </c>
      <c r="W317" s="1243">
        <f t="shared" si="312"/>
        <v>0</v>
      </c>
      <c r="X317" s="1339">
        <f t="shared" si="313"/>
        <v>0</v>
      </c>
      <c r="Z317" s="2139" t="s">
        <v>859</v>
      </c>
      <c r="AA317" s="2140">
        <f t="shared" ref="AA317:AF317" si="317">SUM(AA304:AA316)</f>
        <v>218.20000000000002</v>
      </c>
      <c r="AB317" s="2151">
        <f t="shared" si="317"/>
        <v>160.91000000000003</v>
      </c>
      <c r="AC317" s="2152">
        <f t="shared" si="317"/>
        <v>164.65800000000002</v>
      </c>
      <c r="AD317" s="2153">
        <f t="shared" si="317"/>
        <v>133.41</v>
      </c>
      <c r="AE317" s="2154">
        <f t="shared" si="317"/>
        <v>112.27000000000001</v>
      </c>
      <c r="AF317" s="2141">
        <f t="shared" si="317"/>
        <v>89.82</v>
      </c>
      <c r="AG317" s="1737">
        <f t="shared" si="314"/>
        <v>382.85800000000006</v>
      </c>
      <c r="AH317" s="1430">
        <f t="shared" si="314"/>
        <v>294.32000000000005</v>
      </c>
      <c r="AI317" s="1737">
        <f t="shared" si="314"/>
        <v>276.928</v>
      </c>
      <c r="AJ317" s="1453">
        <f t="shared" si="314"/>
        <v>223.23</v>
      </c>
      <c r="AL317" s="1282" t="s">
        <v>89</v>
      </c>
      <c r="AM317" s="1283">
        <f t="shared" si="295"/>
        <v>5.8</v>
      </c>
      <c r="AN317" s="1291">
        <f t="shared" si="296"/>
        <v>5.8</v>
      </c>
      <c r="AO317" s="2139" t="s">
        <v>859</v>
      </c>
      <c r="AP317" s="2102">
        <f t="shared" si="300"/>
        <v>495.12800000000004</v>
      </c>
      <c r="AQ317" s="1518">
        <f t="shared" si="298"/>
        <v>384.14000000000004</v>
      </c>
    </row>
    <row r="318" spans="1:53" ht="14.25" customHeight="1">
      <c r="A318" s="112"/>
      <c r="B318" s="1775"/>
      <c r="C318" s="115"/>
      <c r="D318" s="112"/>
      <c r="E318" s="115"/>
      <c r="F318" s="111"/>
      <c r="G318" s="2911" t="s">
        <v>491</v>
      </c>
      <c r="H318" s="243">
        <v>1.1299999999999999</v>
      </c>
      <c r="I318" s="2355">
        <v>1.1299999999999999</v>
      </c>
      <c r="J318" s="2912"/>
      <c r="K318" s="115"/>
      <c r="L318" s="111"/>
      <c r="M318" s="100"/>
      <c r="N318" s="1282" t="s">
        <v>445</v>
      </c>
      <c r="O318" s="1243"/>
      <c r="P318" s="1236"/>
      <c r="Q318" s="1243"/>
      <c r="R318" s="1339"/>
      <c r="S318" s="1243"/>
      <c r="T318" s="1444"/>
      <c r="U318" s="1243">
        <f t="shared" si="310"/>
        <v>0</v>
      </c>
      <c r="V318" s="1430">
        <f t="shared" si="311"/>
        <v>0</v>
      </c>
      <c r="W318" s="1243">
        <f t="shared" si="312"/>
        <v>0</v>
      </c>
      <c r="X318" s="1339">
        <f t="shared" si="313"/>
        <v>0</v>
      </c>
      <c r="Z318" s="2104" t="s">
        <v>921</v>
      </c>
      <c r="AA318" s="2100"/>
      <c r="AB318" s="2105"/>
      <c r="AC318" s="2106"/>
      <c r="AD318" s="2107"/>
      <c r="AE318" s="2106"/>
      <c r="AF318" s="2108"/>
      <c r="AL318" s="1282" t="s">
        <v>131</v>
      </c>
      <c r="AM318" s="1283">
        <f t="shared" si="295"/>
        <v>2.5349999999999997</v>
      </c>
      <c r="AN318" s="1291">
        <f t="shared" si="296"/>
        <v>101.4</v>
      </c>
      <c r="AO318" s="2104" t="s">
        <v>858</v>
      </c>
    </row>
    <row r="319" spans="1:53">
      <c r="A319" s="112"/>
      <c r="B319" s="1775"/>
      <c r="C319" s="115"/>
      <c r="D319" s="112"/>
      <c r="E319" s="115"/>
      <c r="F319" s="111"/>
      <c r="G319" s="2911" t="s">
        <v>593</v>
      </c>
      <c r="H319" s="1805">
        <v>0.41</v>
      </c>
      <c r="I319" s="1806">
        <v>0.41</v>
      </c>
      <c r="J319" s="112"/>
      <c r="K319" s="115"/>
      <c r="L319" s="111"/>
      <c r="M319" s="100"/>
      <c r="N319" s="1282" t="s">
        <v>67</v>
      </c>
      <c r="O319" s="1243"/>
      <c r="P319" s="1236"/>
      <c r="Q319" s="1243"/>
      <c r="R319" s="1339"/>
      <c r="S319" s="1243"/>
      <c r="T319" s="1444"/>
      <c r="U319" s="1243">
        <f t="shared" si="310"/>
        <v>0</v>
      </c>
      <c r="V319" s="1430">
        <f t="shared" si="311"/>
        <v>0</v>
      </c>
      <c r="W319" s="1243">
        <f t="shared" si="312"/>
        <v>0</v>
      </c>
      <c r="X319" s="1339">
        <f t="shared" si="313"/>
        <v>0</v>
      </c>
      <c r="Z319" s="1301"/>
      <c r="AA319" s="1043"/>
      <c r="AB319" s="1546"/>
      <c r="AC319" s="1267"/>
      <c r="AD319" s="1429"/>
      <c r="AE319" s="1267"/>
      <c r="AF319" s="1447"/>
      <c r="AG319" s="1267">
        <f t="shared" ref="AG319:AJ324" si="318">AA319+AC319</f>
        <v>0</v>
      </c>
      <c r="AH319" s="1430">
        <f t="shared" si="318"/>
        <v>0</v>
      </c>
      <c r="AI319" s="1267">
        <f t="shared" si="318"/>
        <v>0</v>
      </c>
      <c r="AJ319" s="1339">
        <f t="shared" si="318"/>
        <v>0</v>
      </c>
      <c r="AL319" s="1282" t="s">
        <v>50</v>
      </c>
      <c r="AM319" s="1283">
        <f t="shared" si="295"/>
        <v>17.41</v>
      </c>
      <c r="AN319" s="1291">
        <f t="shared" si="296"/>
        <v>17.41</v>
      </c>
      <c r="AO319" s="1301" t="s">
        <v>130</v>
      </c>
      <c r="AP319" s="1503">
        <f t="shared" ref="AP319:AQ325" si="319">AA319+AC319+AE319</f>
        <v>0</v>
      </c>
      <c r="AQ319" s="1518">
        <f t="shared" si="319"/>
        <v>0</v>
      </c>
    </row>
    <row r="320" spans="1:53" ht="15" customHeight="1" thickBot="1">
      <c r="A320" s="1812" t="s">
        <v>399</v>
      </c>
      <c r="B320" s="1778"/>
      <c r="C320" s="1780">
        <f>SUM(C302:C310)</f>
        <v>780</v>
      </c>
      <c r="D320" s="1777"/>
      <c r="E320" s="1780"/>
      <c r="F320" s="1779"/>
      <c r="G320" s="2666" t="s">
        <v>54</v>
      </c>
      <c r="H320" s="2913">
        <v>0.18</v>
      </c>
      <c r="I320" s="2914">
        <v>0.18</v>
      </c>
      <c r="J320" s="1777"/>
      <c r="K320" s="1780"/>
      <c r="L320" s="1779"/>
      <c r="M320" s="1475"/>
      <c r="N320" s="1282" t="s">
        <v>82</v>
      </c>
      <c r="O320" s="1243">
        <f>E290+H298</f>
        <v>5.6999999999999993</v>
      </c>
      <c r="P320" s="1448">
        <f>F290+I298</f>
        <v>5.6999999999999993</v>
      </c>
      <c r="Q320" s="1243">
        <f>E312+H312+H317+K309</f>
        <v>17.329999999999998</v>
      </c>
      <c r="R320" s="1430">
        <f>I317+L309+F312+I312</f>
        <v>17.329999999999998</v>
      </c>
      <c r="S320" s="1243"/>
      <c r="T320" s="1449"/>
      <c r="U320" s="1243">
        <f t="shared" si="310"/>
        <v>23.029999999999998</v>
      </c>
      <c r="V320" s="1430">
        <f t="shared" si="311"/>
        <v>23.029999999999998</v>
      </c>
      <c r="W320" s="1243">
        <f t="shared" si="312"/>
        <v>17.329999999999998</v>
      </c>
      <c r="X320" s="1339">
        <f t="shared" si="313"/>
        <v>17.329999999999998</v>
      </c>
      <c r="Z320" s="1301" t="s">
        <v>128</v>
      </c>
      <c r="AA320" s="1043"/>
      <c r="AB320" s="1546"/>
      <c r="AC320" s="1267">
        <f>K313</f>
        <v>69.42</v>
      </c>
      <c r="AD320" s="1429">
        <f>L313</f>
        <v>48.6</v>
      </c>
      <c r="AE320" s="1267"/>
      <c r="AF320" s="1447"/>
      <c r="AG320" s="1267">
        <f t="shared" si="318"/>
        <v>69.42</v>
      </c>
      <c r="AH320" s="1430">
        <f t="shared" si="318"/>
        <v>48.6</v>
      </c>
      <c r="AI320" s="1267">
        <f t="shared" si="318"/>
        <v>69.42</v>
      </c>
      <c r="AJ320" s="1339">
        <f t="shared" si="318"/>
        <v>48.6</v>
      </c>
      <c r="AL320" s="1282" t="s">
        <v>140</v>
      </c>
      <c r="AM320" s="1283">
        <f t="shared" si="295"/>
        <v>0</v>
      </c>
      <c r="AN320" s="1291">
        <f t="shared" si="296"/>
        <v>0</v>
      </c>
      <c r="AO320" s="1301" t="s">
        <v>128</v>
      </c>
      <c r="AP320" s="1503">
        <f t="shared" si="319"/>
        <v>69.42</v>
      </c>
      <c r="AQ320" s="1518">
        <f t="shared" si="319"/>
        <v>48.6</v>
      </c>
    </row>
    <row r="321" spans="1:46" ht="15.75" thickBot="1">
      <c r="A321" s="765"/>
      <c r="B321" s="376" t="s">
        <v>245</v>
      </c>
      <c r="C321" s="876"/>
      <c r="D321" s="2915" t="s">
        <v>744</v>
      </c>
      <c r="E321" s="1735"/>
      <c r="F321" s="1735"/>
      <c r="G321" s="100"/>
      <c r="H321" s="100"/>
      <c r="I321" s="100"/>
      <c r="J321" s="2560" t="s">
        <v>532</v>
      </c>
      <c r="K321" s="1651"/>
      <c r="L321" s="1650"/>
      <c r="M321" s="100"/>
      <c r="N321" s="1282" t="s">
        <v>89</v>
      </c>
      <c r="O321" s="1243"/>
      <c r="P321" s="1236"/>
      <c r="Q321" s="1556">
        <f>K316</f>
        <v>3</v>
      </c>
      <c r="R321" s="1430">
        <f>L316</f>
        <v>3</v>
      </c>
      <c r="S321" s="1243">
        <f>H325+H326</f>
        <v>2.8</v>
      </c>
      <c r="T321" s="1444">
        <f>I325+I326</f>
        <v>2.8</v>
      </c>
      <c r="U321" s="1243">
        <f t="shared" si="310"/>
        <v>3</v>
      </c>
      <c r="V321" s="1430">
        <f t="shared" si="311"/>
        <v>3</v>
      </c>
      <c r="W321" s="1243">
        <f t="shared" si="312"/>
        <v>5.8</v>
      </c>
      <c r="X321" s="1339">
        <f t="shared" si="313"/>
        <v>5.8</v>
      </c>
      <c r="Z321" s="1301" t="s">
        <v>126</v>
      </c>
      <c r="AA321" s="1043"/>
      <c r="AB321" s="1550"/>
      <c r="AC321" s="1267"/>
      <c r="AD321" s="1429"/>
      <c r="AE321" s="1267"/>
      <c r="AF321" s="1447"/>
      <c r="AG321" s="1267">
        <f t="shared" si="318"/>
        <v>0</v>
      </c>
      <c r="AH321" s="1430">
        <f t="shared" si="318"/>
        <v>0</v>
      </c>
      <c r="AI321" s="1267">
        <f t="shared" si="318"/>
        <v>0</v>
      </c>
      <c r="AJ321" s="1339">
        <f t="shared" si="318"/>
        <v>0</v>
      </c>
      <c r="AL321" s="1282" t="s">
        <v>52</v>
      </c>
      <c r="AM321" s="1283">
        <f t="shared" si="295"/>
        <v>0</v>
      </c>
      <c r="AN321" s="1291">
        <f t="shared" si="296"/>
        <v>0</v>
      </c>
      <c r="AO321" s="1301" t="s">
        <v>126</v>
      </c>
      <c r="AP321" s="1503">
        <f t="shared" si="319"/>
        <v>0</v>
      </c>
      <c r="AQ321" s="1518">
        <f t="shared" si="319"/>
        <v>0</v>
      </c>
    </row>
    <row r="322" spans="1:46" ht="15.75" thickBot="1">
      <c r="A322" s="176" t="s">
        <v>531</v>
      </c>
      <c r="B322" s="284" t="s">
        <v>532</v>
      </c>
      <c r="C322" s="874">
        <v>200</v>
      </c>
      <c r="D322" s="1791" t="s">
        <v>100</v>
      </c>
      <c r="E322" s="872" t="s">
        <v>101</v>
      </c>
      <c r="F322" s="873" t="s">
        <v>102</v>
      </c>
      <c r="G322" s="2827" t="s">
        <v>100</v>
      </c>
      <c r="H322" s="872" t="s">
        <v>101</v>
      </c>
      <c r="I322" s="1792" t="s">
        <v>102</v>
      </c>
      <c r="J322" s="2916" t="s">
        <v>534</v>
      </c>
      <c r="K322" s="1652"/>
      <c r="L322" s="1653"/>
      <c r="M322" s="100"/>
      <c r="N322" s="777" t="s">
        <v>145</v>
      </c>
      <c r="O322" s="1691">
        <f>P322/1000/0.04</f>
        <v>2.2749999999999999</v>
      </c>
      <c r="P322" s="1448">
        <f>F288</f>
        <v>91</v>
      </c>
      <c r="Q322" s="1243">
        <f>R322/1000/0.04</f>
        <v>8.4999999999999992E-2</v>
      </c>
      <c r="R322" s="1430">
        <f>L305</f>
        <v>3.4</v>
      </c>
      <c r="S322" s="1691">
        <f>T322/1000/0.04</f>
        <v>0.17499999999999999</v>
      </c>
      <c r="T322" s="1449">
        <f>I323</f>
        <v>7</v>
      </c>
      <c r="U322" s="1243">
        <f t="shared" si="310"/>
        <v>2.36</v>
      </c>
      <c r="V322" s="1430">
        <f t="shared" si="311"/>
        <v>94.4</v>
      </c>
      <c r="W322" s="1243">
        <f t="shared" si="312"/>
        <v>0.26</v>
      </c>
      <c r="X322" s="1339">
        <f t="shared" si="313"/>
        <v>10.4</v>
      </c>
      <c r="Z322" s="1301" t="s">
        <v>432</v>
      </c>
      <c r="AA322" s="1043"/>
      <c r="AB322" s="1551"/>
      <c r="AC322" s="1267"/>
      <c r="AD322" s="1429"/>
      <c r="AE322" s="1267"/>
      <c r="AF322" s="1447"/>
      <c r="AG322" s="1267">
        <f t="shared" si="318"/>
        <v>0</v>
      </c>
      <c r="AH322" s="1430">
        <f t="shared" si="318"/>
        <v>0</v>
      </c>
      <c r="AI322" s="1267">
        <f t="shared" si="318"/>
        <v>0</v>
      </c>
      <c r="AJ322" s="1339">
        <f t="shared" si="318"/>
        <v>0</v>
      </c>
      <c r="AL322" s="1282" t="s">
        <v>138</v>
      </c>
      <c r="AM322" s="1283">
        <f t="shared" si="295"/>
        <v>0</v>
      </c>
      <c r="AN322" s="1291">
        <f t="shared" si="296"/>
        <v>0</v>
      </c>
      <c r="AO322" s="1301" t="s">
        <v>432</v>
      </c>
      <c r="AP322" s="1503">
        <f t="shared" si="319"/>
        <v>0</v>
      </c>
      <c r="AQ322" s="1518">
        <f t="shared" si="319"/>
        <v>0</v>
      </c>
    </row>
    <row r="323" spans="1:46" ht="15.75" thickBot="1">
      <c r="A323" s="1823"/>
      <c r="B323" s="181" t="s">
        <v>533</v>
      </c>
      <c r="C323" s="2108"/>
      <c r="D323" s="140" t="s">
        <v>68</v>
      </c>
      <c r="E323" s="139">
        <v>70</v>
      </c>
      <c r="F323" s="2917">
        <v>56</v>
      </c>
      <c r="G323" s="1770" t="s">
        <v>748</v>
      </c>
      <c r="H323" s="139" t="s">
        <v>749</v>
      </c>
      <c r="I323" s="1659">
        <v>7</v>
      </c>
      <c r="J323" s="226" t="s">
        <v>100</v>
      </c>
      <c r="K323" s="174" t="s">
        <v>101</v>
      </c>
      <c r="L323" s="1794" t="s">
        <v>102</v>
      </c>
      <c r="M323" s="100"/>
      <c r="N323" s="1282" t="s">
        <v>50</v>
      </c>
      <c r="O323" s="1243">
        <f>K290</f>
        <v>7</v>
      </c>
      <c r="P323" s="1450">
        <f>L290</f>
        <v>7</v>
      </c>
      <c r="Q323" s="1243">
        <f>K315+H319</f>
        <v>3.41</v>
      </c>
      <c r="R323" s="1430">
        <f>L315+I319</f>
        <v>3.41</v>
      </c>
      <c r="S323" s="1243">
        <f>K325</f>
        <v>7</v>
      </c>
      <c r="T323" s="1449">
        <f>L325</f>
        <v>7</v>
      </c>
      <c r="U323" s="1243">
        <f t="shared" si="310"/>
        <v>10.41</v>
      </c>
      <c r="V323" s="1430">
        <f t="shared" si="311"/>
        <v>10.41</v>
      </c>
      <c r="W323" s="1243">
        <f t="shared" si="312"/>
        <v>10.41</v>
      </c>
      <c r="X323" s="1339">
        <f t="shared" si="313"/>
        <v>10.41</v>
      </c>
      <c r="Z323" s="1300"/>
      <c r="AA323" s="1043"/>
      <c r="AB323" s="1548"/>
      <c r="AC323" s="1737"/>
      <c r="AD323" s="1429"/>
      <c r="AE323" s="1267"/>
      <c r="AF323" s="1447"/>
      <c r="AG323" s="1267">
        <f t="shared" si="318"/>
        <v>0</v>
      </c>
      <c r="AH323" s="1430">
        <f t="shared" si="318"/>
        <v>0</v>
      </c>
      <c r="AI323" s="1267">
        <f t="shared" si="318"/>
        <v>0</v>
      </c>
      <c r="AJ323" s="1339">
        <f t="shared" si="318"/>
        <v>0</v>
      </c>
      <c r="AL323" s="1282" t="s">
        <v>137</v>
      </c>
      <c r="AM323" s="1283">
        <f t="shared" si="295"/>
        <v>5</v>
      </c>
      <c r="AN323" s="1291">
        <f t="shared" si="296"/>
        <v>5</v>
      </c>
      <c r="AO323" s="1300" t="s">
        <v>96</v>
      </c>
      <c r="AP323" s="1503">
        <f t="shared" si="319"/>
        <v>0</v>
      </c>
      <c r="AQ323" s="1518">
        <f t="shared" si="319"/>
        <v>0</v>
      </c>
    </row>
    <row r="324" spans="1:46" ht="15.75" thickBot="1">
      <c r="A324" s="176" t="s">
        <v>747</v>
      </c>
      <c r="B324" s="2275" t="s">
        <v>744</v>
      </c>
      <c r="C324" s="2680">
        <v>105</v>
      </c>
      <c r="D324" s="2812" t="s">
        <v>1002</v>
      </c>
      <c r="E324" s="2810"/>
      <c r="F324" s="2810"/>
      <c r="G324" s="1810" t="s">
        <v>613</v>
      </c>
      <c r="H324" s="243">
        <v>8.4</v>
      </c>
      <c r="I324" s="1774">
        <v>8.4</v>
      </c>
      <c r="J324" s="140" t="s">
        <v>535</v>
      </c>
      <c r="K324" s="139">
        <v>15</v>
      </c>
      <c r="L324" s="1771">
        <v>15</v>
      </c>
      <c r="M324" s="100"/>
      <c r="N324" s="1282" t="s">
        <v>140</v>
      </c>
      <c r="O324" s="1243"/>
      <c r="P324" s="1236"/>
      <c r="Q324" s="1243"/>
      <c r="R324" s="1339"/>
      <c r="S324" s="1243"/>
      <c r="T324" s="1444"/>
      <c r="U324" s="1243">
        <f t="shared" si="310"/>
        <v>0</v>
      </c>
      <c r="V324" s="1430">
        <f t="shared" si="311"/>
        <v>0</v>
      </c>
      <c r="W324" s="1243">
        <f t="shared" si="312"/>
        <v>0</v>
      </c>
      <c r="X324" s="1339">
        <f t="shared" si="313"/>
        <v>0</v>
      </c>
      <c r="Z324" s="2139" t="s">
        <v>860</v>
      </c>
      <c r="AA324" s="2144">
        <f t="shared" ref="AA324:AF324" si="320">SUM(AA319:AA323)</f>
        <v>0</v>
      </c>
      <c r="AB324" s="2145">
        <f t="shared" si="320"/>
        <v>0</v>
      </c>
      <c r="AC324" s="2146">
        <f t="shared" si="320"/>
        <v>69.42</v>
      </c>
      <c r="AD324" s="2145">
        <f t="shared" si="320"/>
        <v>48.6</v>
      </c>
      <c r="AE324" s="2146">
        <f t="shared" si="320"/>
        <v>0</v>
      </c>
      <c r="AF324" s="2145">
        <f t="shared" si="320"/>
        <v>0</v>
      </c>
      <c r="AG324" s="2147">
        <f t="shared" si="318"/>
        <v>69.42</v>
      </c>
      <c r="AH324" s="2148">
        <f t="shared" si="318"/>
        <v>48.6</v>
      </c>
      <c r="AI324" s="2147">
        <f t="shared" si="318"/>
        <v>69.42</v>
      </c>
      <c r="AJ324" s="2149">
        <f t="shared" si="318"/>
        <v>48.6</v>
      </c>
      <c r="AL324" s="1282" t="s">
        <v>77</v>
      </c>
      <c r="AM324" s="1283">
        <f t="shared" si="295"/>
        <v>0</v>
      </c>
      <c r="AN324" s="1291">
        <f t="shared" si="296"/>
        <v>0</v>
      </c>
      <c r="AO324" s="2139" t="s">
        <v>860</v>
      </c>
      <c r="AP324" s="2102">
        <f t="shared" si="319"/>
        <v>69.42</v>
      </c>
      <c r="AQ324" s="1518">
        <f t="shared" si="319"/>
        <v>48.6</v>
      </c>
    </row>
    <row r="325" spans="1:46" ht="15.75" thickBot="1">
      <c r="A325" s="201" t="s">
        <v>9</v>
      </c>
      <c r="B325" s="261" t="s">
        <v>10</v>
      </c>
      <c r="C325" s="273">
        <v>20</v>
      </c>
      <c r="D325" s="1804" t="s">
        <v>45</v>
      </c>
      <c r="E325" s="2730">
        <v>49.98</v>
      </c>
      <c r="F325" s="1772">
        <v>37.31</v>
      </c>
      <c r="G325" s="261" t="s">
        <v>89</v>
      </c>
      <c r="H325" s="243">
        <v>1.4</v>
      </c>
      <c r="I325" s="1774">
        <v>1.4</v>
      </c>
      <c r="J325" s="198" t="s">
        <v>50</v>
      </c>
      <c r="K325" s="243">
        <v>7</v>
      </c>
      <c r="L325" s="1774">
        <v>7</v>
      </c>
      <c r="M325" s="100"/>
      <c r="N325" s="1282" t="s">
        <v>442</v>
      </c>
      <c r="O325" s="1243"/>
      <c r="P325" s="1236"/>
      <c r="Q325" s="1243"/>
      <c r="R325" s="1339"/>
      <c r="S325" s="1243"/>
      <c r="T325" s="1444"/>
      <c r="U325" s="1243">
        <f t="shared" si="310"/>
        <v>0</v>
      </c>
      <c r="V325" s="1430">
        <f t="shared" si="311"/>
        <v>0</v>
      </c>
      <c r="W325" s="1243">
        <f t="shared" si="312"/>
        <v>0</v>
      </c>
      <c r="X325" s="1339">
        <f t="shared" si="313"/>
        <v>0</v>
      </c>
      <c r="Z325" s="2134" t="s">
        <v>861</v>
      </c>
      <c r="AA325" s="2135">
        <f t="shared" ref="AA325:AF325" si="321">AA317+AA324</f>
        <v>218.20000000000002</v>
      </c>
      <c r="AB325" s="2156">
        <f t="shared" si="321"/>
        <v>160.91000000000003</v>
      </c>
      <c r="AC325" s="2170">
        <f t="shared" si="321"/>
        <v>234.07800000000003</v>
      </c>
      <c r="AD325" s="2365">
        <f t="shared" si="321"/>
        <v>182.01</v>
      </c>
      <c r="AE325" s="2135">
        <f t="shared" si="321"/>
        <v>112.27000000000001</v>
      </c>
      <c r="AF325" s="2155">
        <f t="shared" si="321"/>
        <v>89.82</v>
      </c>
      <c r="AG325" s="2176">
        <f>AA325+AC325</f>
        <v>452.27800000000002</v>
      </c>
      <c r="AH325" s="2137">
        <f>AB325+AD325</f>
        <v>342.92</v>
      </c>
      <c r="AI325" s="2136">
        <f t="shared" ref="AI325" si="322">AC325+AE325</f>
        <v>346.34800000000007</v>
      </c>
      <c r="AJ325" s="2138">
        <f t="shared" ref="AJ325" si="323">AD325+AF325</f>
        <v>271.83</v>
      </c>
      <c r="AL325" s="1282" t="s">
        <v>54</v>
      </c>
      <c r="AM325" s="1283">
        <f t="shared" si="295"/>
        <v>2.37</v>
      </c>
      <c r="AN325" s="1291">
        <f t="shared" si="296"/>
        <v>2.37</v>
      </c>
      <c r="AO325" s="1303" t="s">
        <v>135</v>
      </c>
      <c r="AP325" s="2175">
        <f t="shared" si="319"/>
        <v>564.548</v>
      </c>
      <c r="AQ325" s="2174">
        <f t="shared" si="319"/>
        <v>432.74</v>
      </c>
    </row>
    <row r="326" spans="1:46">
      <c r="A326" s="112"/>
      <c r="B326" s="1775"/>
      <c r="C326" s="115"/>
      <c r="D326" s="2918" t="s">
        <v>1003</v>
      </c>
      <c r="E326" s="2810"/>
      <c r="F326" s="2810"/>
      <c r="G326" s="261" t="s">
        <v>746</v>
      </c>
      <c r="H326" s="243">
        <v>1.4</v>
      </c>
      <c r="I326" s="245">
        <v>1.4</v>
      </c>
      <c r="J326" s="198" t="s">
        <v>286</v>
      </c>
      <c r="K326" s="243">
        <v>0.2</v>
      </c>
      <c r="L326" s="245">
        <v>0.2</v>
      </c>
      <c r="M326" s="100"/>
      <c r="N326" s="1282" t="s">
        <v>138</v>
      </c>
      <c r="O326" s="1243"/>
      <c r="P326" s="1236"/>
      <c r="Q326" s="1243"/>
      <c r="R326" s="1339"/>
      <c r="S326" s="1243"/>
      <c r="T326" s="1444"/>
      <c r="U326" s="1243">
        <f t="shared" si="310"/>
        <v>0</v>
      </c>
      <c r="V326" s="1430">
        <f t="shared" si="311"/>
        <v>0</v>
      </c>
      <c r="W326" s="1243">
        <f t="shared" si="312"/>
        <v>0</v>
      </c>
      <c r="X326" s="1339">
        <f t="shared" si="313"/>
        <v>0</v>
      </c>
      <c r="Z326" s="1333" t="s">
        <v>413</v>
      </c>
      <c r="AA326" s="1334"/>
      <c r="AB326" s="1335"/>
      <c r="AC326" s="1043"/>
      <c r="AD326" s="1336"/>
      <c r="AE326" s="1043"/>
      <c r="AF326" s="1337"/>
      <c r="AG326" s="1267"/>
      <c r="AH326" s="1338"/>
      <c r="AI326" s="1267"/>
      <c r="AJ326" s="1339"/>
      <c r="AL326" s="1282" t="s">
        <v>116</v>
      </c>
      <c r="AM326" s="1283">
        <f t="shared" si="295"/>
        <v>0</v>
      </c>
      <c r="AN326" s="1291">
        <f t="shared" si="296"/>
        <v>0</v>
      </c>
      <c r="AO326" s="1305" t="s">
        <v>413</v>
      </c>
      <c r="AP326" s="1283"/>
      <c r="AQ326" s="78"/>
    </row>
    <row r="327" spans="1:46">
      <c r="A327" s="112"/>
      <c r="B327" s="1775"/>
      <c r="C327" s="115"/>
      <c r="D327" s="1804" t="s">
        <v>745</v>
      </c>
      <c r="E327" s="243">
        <v>42.27</v>
      </c>
      <c r="F327" s="1772">
        <v>33.82</v>
      </c>
      <c r="G327" s="261" t="s">
        <v>580</v>
      </c>
      <c r="H327" s="243">
        <v>0.38</v>
      </c>
      <c r="I327" s="1774">
        <v>0.38</v>
      </c>
      <c r="J327" s="257" t="s">
        <v>81</v>
      </c>
      <c r="K327" s="258">
        <v>203</v>
      </c>
      <c r="L327" s="1661">
        <v>203</v>
      </c>
      <c r="M327" s="100"/>
      <c r="N327" s="1282" t="s">
        <v>137</v>
      </c>
      <c r="O327" s="1243">
        <f>K289</f>
        <v>5</v>
      </c>
      <c r="P327" s="1236">
        <f>L289</f>
        <v>5</v>
      </c>
      <c r="Q327" s="1243"/>
      <c r="R327" s="1339"/>
      <c r="S327" s="1243"/>
      <c r="T327" s="1444"/>
      <c r="U327" s="1243">
        <f t="shared" si="310"/>
        <v>5</v>
      </c>
      <c r="V327" s="1430">
        <f t="shared" si="311"/>
        <v>5</v>
      </c>
      <c r="W327" s="1243">
        <f t="shared" si="312"/>
        <v>0</v>
      </c>
      <c r="X327" s="1339">
        <f t="shared" si="313"/>
        <v>0</v>
      </c>
      <c r="Z327" s="1704" t="s">
        <v>543</v>
      </c>
      <c r="AA327" s="2133"/>
      <c r="AB327" s="2122"/>
      <c r="AC327" s="1043"/>
      <c r="AD327" s="1308"/>
      <c r="AE327" s="1043"/>
      <c r="AF327" s="2123"/>
      <c r="AG327" s="1267">
        <f t="shared" ref="AG327" si="324">AA327+AC327</f>
        <v>0</v>
      </c>
      <c r="AH327" s="1345">
        <f t="shared" ref="AH327" si="325">AB327+AD327</f>
        <v>0</v>
      </c>
      <c r="AI327" s="1267">
        <f t="shared" ref="AI327" si="326">AC327+AE327</f>
        <v>0</v>
      </c>
      <c r="AJ327" s="1346">
        <f t="shared" ref="AJ327" si="327">AD327+AF327</f>
        <v>0</v>
      </c>
      <c r="AL327" s="1252" t="s">
        <v>167</v>
      </c>
      <c r="AM327" s="1283">
        <f t="shared" si="295"/>
        <v>0.2772</v>
      </c>
      <c r="AN327" s="1291">
        <f t="shared" si="296"/>
        <v>0.2772</v>
      </c>
      <c r="AO327" s="1704" t="s">
        <v>543</v>
      </c>
      <c r="AP327" s="1307">
        <f t="shared" ref="AP327:AP343" si="328">AA327+AC327+AE327</f>
        <v>0</v>
      </c>
      <c r="AQ327" s="1308">
        <f t="shared" ref="AQ327:AQ343" si="329">AB327+AD327+AF327</f>
        <v>0</v>
      </c>
    </row>
    <row r="328" spans="1:46" ht="15.75" thickBot="1">
      <c r="A328" s="1812" t="s">
        <v>400</v>
      </c>
      <c r="B328" s="1813"/>
      <c r="C328" s="1780">
        <f>SUM(C322:C326)</f>
        <v>325</v>
      </c>
      <c r="D328" s="2919" t="s">
        <v>1004</v>
      </c>
      <c r="E328" s="2823"/>
      <c r="F328" s="2823"/>
      <c r="G328" s="2823"/>
      <c r="H328" s="2823"/>
      <c r="I328" s="2824"/>
      <c r="J328" s="2604"/>
      <c r="K328" s="1648"/>
      <c r="L328" s="1649"/>
      <c r="M328" s="100"/>
      <c r="N328" s="1282" t="s">
        <v>77</v>
      </c>
      <c r="O328" s="1243"/>
      <c r="P328" s="1236"/>
      <c r="Q328" s="1243"/>
      <c r="R328" s="1339"/>
      <c r="S328" s="1243"/>
      <c r="T328" s="1444"/>
      <c r="U328" s="1243">
        <f t="shared" si="310"/>
        <v>0</v>
      </c>
      <c r="V328" s="1430">
        <f t="shared" si="311"/>
        <v>0</v>
      </c>
      <c r="W328" s="1243">
        <f t="shared" si="312"/>
        <v>0</v>
      </c>
      <c r="X328" s="1339">
        <f t="shared" si="313"/>
        <v>0</v>
      </c>
      <c r="Z328" s="1340" t="s">
        <v>414</v>
      </c>
      <c r="AA328" s="1341">
        <f>K295</f>
        <v>113.5</v>
      </c>
      <c r="AB328" s="1342">
        <f>C296</f>
        <v>100</v>
      </c>
      <c r="AC328" s="1043"/>
      <c r="AD328" s="1343"/>
      <c r="AE328" s="1267"/>
      <c r="AF328" s="1344"/>
      <c r="AG328" s="1267">
        <f t="shared" ref="AG328:AJ330" si="330">AA328+AC328</f>
        <v>113.5</v>
      </c>
      <c r="AH328" s="1345">
        <f t="shared" si="330"/>
        <v>100</v>
      </c>
      <c r="AI328" s="1267">
        <f t="shared" si="330"/>
        <v>0</v>
      </c>
      <c r="AJ328" s="1346">
        <f t="shared" si="330"/>
        <v>0</v>
      </c>
      <c r="AL328" s="1253" t="s">
        <v>163</v>
      </c>
      <c r="AM328" s="1283">
        <f t="shared" si="295"/>
        <v>7.7200000000000005E-2</v>
      </c>
      <c r="AN328" s="1291">
        <f t="shared" si="296"/>
        <v>7.7200000000000005E-2</v>
      </c>
      <c r="AO328" s="1306" t="s">
        <v>414</v>
      </c>
      <c r="AP328" s="1307">
        <f t="shared" si="328"/>
        <v>113.5</v>
      </c>
      <c r="AQ328" s="1308">
        <f t="shared" si="329"/>
        <v>100</v>
      </c>
    </row>
    <row r="329" spans="1:46">
      <c r="M329" s="100"/>
      <c r="N329" s="476" t="s">
        <v>443</v>
      </c>
      <c r="O329" s="1243">
        <f>E291+H299</f>
        <v>0.60000000000000009</v>
      </c>
      <c r="P329" s="1236">
        <f>F291+I299</f>
        <v>0.60000000000000009</v>
      </c>
      <c r="Q329" s="1556">
        <f>E313+H313+H320+K307</f>
        <v>1.39</v>
      </c>
      <c r="R329" s="1430">
        <f>F313+I320+L307+I313</f>
        <v>1.39</v>
      </c>
      <c r="S329" s="1243">
        <f>H327</f>
        <v>0.38</v>
      </c>
      <c r="T329" s="1444">
        <f>I327</f>
        <v>0.38</v>
      </c>
      <c r="U329" s="1243">
        <f t="shared" si="310"/>
        <v>1.99</v>
      </c>
      <c r="V329" s="1430">
        <f t="shared" si="311"/>
        <v>1.99</v>
      </c>
      <c r="W329" s="1243">
        <f t="shared" si="312"/>
        <v>1.77</v>
      </c>
      <c r="X329" s="1339">
        <f t="shared" si="313"/>
        <v>1.77</v>
      </c>
      <c r="Z329" s="1347" t="s">
        <v>415</v>
      </c>
      <c r="AA329" s="1348"/>
      <c r="AB329" s="1349"/>
      <c r="AC329" s="1043"/>
      <c r="AD329" s="1350"/>
      <c r="AE329" s="1351"/>
      <c r="AF329" s="1352"/>
      <c r="AG329" s="1267">
        <f t="shared" si="330"/>
        <v>0</v>
      </c>
      <c r="AH329" s="1345">
        <f t="shared" si="330"/>
        <v>0</v>
      </c>
      <c r="AI329" s="1267">
        <f t="shared" si="330"/>
        <v>0</v>
      </c>
      <c r="AJ329" s="1346">
        <f t="shared" si="330"/>
        <v>0</v>
      </c>
      <c r="AL329" s="1254" t="s">
        <v>407</v>
      </c>
      <c r="AM329" s="1283">
        <f t="shared" si="295"/>
        <v>0</v>
      </c>
      <c r="AN329" s="1291">
        <f t="shared" si="296"/>
        <v>0</v>
      </c>
      <c r="AO329" s="1309" t="s">
        <v>415</v>
      </c>
      <c r="AP329" s="1283">
        <f t="shared" si="328"/>
        <v>0</v>
      </c>
      <c r="AQ329" s="1308">
        <f t="shared" si="329"/>
        <v>0</v>
      </c>
    </row>
    <row r="330" spans="1:46">
      <c r="M330" s="100"/>
      <c r="N330" s="1282" t="s">
        <v>444</v>
      </c>
      <c r="O330" s="1243"/>
      <c r="P330" s="1236"/>
      <c r="Q330" s="1243"/>
      <c r="R330" s="1339"/>
      <c r="S330" s="1243"/>
      <c r="T330" s="1444"/>
      <c r="U330" s="1243">
        <f t="shared" si="310"/>
        <v>0</v>
      </c>
      <c r="V330" s="1430">
        <f t="shared" si="311"/>
        <v>0</v>
      </c>
      <c r="W330" s="1243">
        <f t="shared" si="312"/>
        <v>0</v>
      </c>
      <c r="X330" s="1339">
        <f t="shared" si="313"/>
        <v>0</v>
      </c>
      <c r="Z330" s="1353" t="s">
        <v>416</v>
      </c>
      <c r="AA330" s="1348"/>
      <c r="AB330" s="1349"/>
      <c r="AC330" s="1043"/>
      <c r="AD330" s="1350"/>
      <c r="AE330" s="1267"/>
      <c r="AF330" s="1352"/>
      <c r="AG330" s="1267">
        <f t="shared" si="330"/>
        <v>0</v>
      </c>
      <c r="AH330" s="1345">
        <f t="shared" si="330"/>
        <v>0</v>
      </c>
      <c r="AI330" s="1267">
        <f t="shared" si="330"/>
        <v>0</v>
      </c>
      <c r="AJ330" s="1346">
        <f t="shared" si="330"/>
        <v>0</v>
      </c>
      <c r="AL330" s="1255" t="s">
        <v>136</v>
      </c>
      <c r="AM330" s="1292">
        <f t="shared" si="295"/>
        <v>0.2</v>
      </c>
      <c r="AN330" s="1293">
        <f t="shared" si="296"/>
        <v>0.2</v>
      </c>
      <c r="AO330" s="1310" t="s">
        <v>416</v>
      </c>
      <c r="AP330" s="1283">
        <f t="shared" si="328"/>
        <v>0</v>
      </c>
      <c r="AQ330" s="1308">
        <f t="shared" si="329"/>
        <v>0</v>
      </c>
    </row>
    <row r="331" spans="1:46" ht="15.75" thickBot="1">
      <c r="M331" s="100"/>
      <c r="N331" s="1252" t="s">
        <v>167</v>
      </c>
      <c r="O331" s="1247">
        <f t="shared" ref="O331:T331" si="331">O332+O333+O334+O335</f>
        <v>9.1999999999999998E-3</v>
      </c>
      <c r="P331" s="1454">
        <f t="shared" si="331"/>
        <v>9.1999999999999998E-3</v>
      </c>
      <c r="Q331" s="1247">
        <f t="shared" si="331"/>
        <v>6.8000000000000005E-2</v>
      </c>
      <c r="R331" s="1455">
        <f t="shared" si="331"/>
        <v>6.8000000000000005E-2</v>
      </c>
      <c r="S331" s="1257">
        <f t="shared" si="331"/>
        <v>0.2</v>
      </c>
      <c r="T331" s="1456">
        <f t="shared" si="331"/>
        <v>0.2</v>
      </c>
      <c r="U331" s="1561">
        <f t="shared" ref="U331:U336" si="332">O331+Q331</f>
        <v>7.7200000000000005E-2</v>
      </c>
      <c r="V331" s="1430">
        <f t="shared" si="311"/>
        <v>7.7200000000000005E-2</v>
      </c>
      <c r="W331" s="1243">
        <f t="shared" si="312"/>
        <v>0.26800000000000002</v>
      </c>
      <c r="X331" s="1339">
        <f t="shared" si="313"/>
        <v>0.26800000000000002</v>
      </c>
      <c r="Z331" s="1354" t="s">
        <v>417</v>
      </c>
      <c r="AA331" s="1355"/>
      <c r="AB331" s="1356"/>
      <c r="AC331" s="1265"/>
      <c r="AD331" s="1357"/>
      <c r="AE331" s="1268"/>
      <c r="AF331" s="1358"/>
      <c r="AG331" s="1268">
        <f>AA331+AC331</f>
        <v>0</v>
      </c>
      <c r="AH331" s="1359"/>
      <c r="AI331" s="1268">
        <f t="shared" ref="AI331:AI343" si="333">AC331+AE331</f>
        <v>0</v>
      </c>
      <c r="AJ331" s="1360"/>
      <c r="AL331" s="483" t="s">
        <v>98</v>
      </c>
      <c r="AM331" s="1294">
        <f>O336+Q336+S336</f>
        <v>17.399999999999999</v>
      </c>
      <c r="AN331" s="1295">
        <f>P336+R336+T336</f>
        <v>17.399999999999999</v>
      </c>
      <c r="AO331" s="1311" t="s">
        <v>417</v>
      </c>
      <c r="AP331" s="1292">
        <f t="shared" si="328"/>
        <v>0</v>
      </c>
      <c r="AQ331" s="1312">
        <f t="shared" si="329"/>
        <v>0</v>
      </c>
    </row>
    <row r="332" spans="1:46" ht="14.25" customHeight="1" thickBot="1">
      <c r="M332" s="100"/>
      <c r="N332" s="1253" t="s">
        <v>163</v>
      </c>
      <c r="O332" s="1248">
        <f>H300</f>
        <v>9.1999999999999998E-3</v>
      </c>
      <c r="P332" s="1457">
        <f>I300</f>
        <v>9.1999999999999998E-3</v>
      </c>
      <c r="Q332" s="1248">
        <f>E314+H314</f>
        <v>6.8000000000000005E-2</v>
      </c>
      <c r="R332" s="1458">
        <f>F314+I314</f>
        <v>6.8000000000000005E-2</v>
      </c>
      <c r="S332" s="1258"/>
      <c r="T332" s="1457"/>
      <c r="U332" s="1262">
        <f t="shared" si="332"/>
        <v>7.7200000000000005E-2</v>
      </c>
      <c r="V332" s="1458">
        <f t="shared" si="311"/>
        <v>7.7200000000000005E-2</v>
      </c>
      <c r="W332" s="1244">
        <f t="shared" si="312"/>
        <v>6.8000000000000005E-2</v>
      </c>
      <c r="X332" s="1458">
        <f t="shared" si="313"/>
        <v>6.8000000000000005E-2</v>
      </c>
      <c r="Z332" s="1361" t="s">
        <v>418</v>
      </c>
      <c r="AA332" s="1362">
        <f>SUM(AA328:AA331)</f>
        <v>113.5</v>
      </c>
      <c r="AB332" s="1363">
        <f>AB328+AB329+AB330+AB331</f>
        <v>100</v>
      </c>
      <c r="AC332" s="1364">
        <f>AC328+AC329+AC330+AC331</f>
        <v>0</v>
      </c>
      <c r="AD332" s="1365">
        <f>AD328+AD329+AD330+AD331</f>
        <v>0</v>
      </c>
      <c r="AE332" s="1366">
        <f>SUM(AE328:AE331)</f>
        <v>0</v>
      </c>
      <c r="AF332" s="1367">
        <f>SUM(AF328:AF331)</f>
        <v>0</v>
      </c>
      <c r="AG332" s="1366">
        <f>AA332+AC332</f>
        <v>113.5</v>
      </c>
      <c r="AH332" s="1368">
        <f>AB332+AD332</f>
        <v>100</v>
      </c>
      <c r="AI332" s="1366">
        <f t="shared" si="333"/>
        <v>0</v>
      </c>
      <c r="AJ332" s="1369">
        <f>AD332+AF332</f>
        <v>0</v>
      </c>
      <c r="AO332" s="1313" t="s">
        <v>418</v>
      </c>
      <c r="AP332" s="1314">
        <f t="shared" si="328"/>
        <v>113.5</v>
      </c>
      <c r="AQ332" s="1315">
        <f t="shared" si="329"/>
        <v>100</v>
      </c>
      <c r="AS332" s="11"/>
      <c r="AT332" s="11"/>
    </row>
    <row r="333" spans="1:46" ht="12.75" customHeight="1">
      <c r="M333" s="100"/>
      <c r="N333" s="1254" t="s">
        <v>407</v>
      </c>
      <c r="O333" s="1249"/>
      <c r="P333" s="1459"/>
      <c r="Q333" s="1249"/>
      <c r="R333" s="1460"/>
      <c r="S333" s="1259"/>
      <c r="T333" s="1459"/>
      <c r="U333" s="1262">
        <f t="shared" si="332"/>
        <v>0</v>
      </c>
      <c r="V333" s="1458">
        <f t="shared" si="311"/>
        <v>0</v>
      </c>
      <c r="W333" s="1244">
        <f t="shared" si="312"/>
        <v>0</v>
      </c>
      <c r="X333" s="1458">
        <f t="shared" si="313"/>
        <v>0</v>
      </c>
      <c r="Z333" s="1493" t="s">
        <v>427</v>
      </c>
      <c r="AA333" s="1384"/>
      <c r="AB333" s="1482"/>
      <c r="AC333" s="1386"/>
      <c r="AD333" s="1485"/>
      <c r="AE333" s="1384"/>
      <c r="AF333" s="1482"/>
      <c r="AG333" s="1266"/>
      <c r="AH333" s="1488"/>
      <c r="AI333" s="1266">
        <f t="shared" si="333"/>
        <v>0</v>
      </c>
      <c r="AJ333" s="1491"/>
      <c r="AO333" s="1493" t="s">
        <v>427</v>
      </c>
      <c r="AP333" s="1304">
        <f t="shared" si="328"/>
        <v>0</v>
      </c>
      <c r="AQ333" s="1317">
        <f t="shared" si="329"/>
        <v>0</v>
      </c>
      <c r="AS333" s="11"/>
      <c r="AT333" s="11"/>
    </row>
    <row r="334" spans="1:46" ht="13.5" customHeight="1">
      <c r="A334" s="100"/>
      <c r="B334" s="2631" t="s">
        <v>241</v>
      </c>
      <c r="C334" s="100"/>
      <c r="D334" s="100"/>
      <c r="E334" s="100"/>
      <c r="F334" s="2632"/>
      <c r="G334" s="2632"/>
      <c r="H334" s="2632"/>
      <c r="I334" s="100"/>
      <c r="J334" s="100"/>
      <c r="K334" s="2632"/>
      <c r="L334" s="100"/>
      <c r="M334" s="100"/>
      <c r="N334" s="1255" t="s">
        <v>136</v>
      </c>
      <c r="O334" s="1250"/>
      <c r="P334" s="1461"/>
      <c r="Q334" s="1250"/>
      <c r="R334" s="1462"/>
      <c r="S334" s="1260">
        <f>K326</f>
        <v>0.2</v>
      </c>
      <c r="T334" s="1461">
        <f>L326</f>
        <v>0.2</v>
      </c>
      <c r="U334" s="1262">
        <f t="shared" si="332"/>
        <v>0</v>
      </c>
      <c r="V334" s="1458">
        <f t="shared" si="311"/>
        <v>0</v>
      </c>
      <c r="W334" s="1244">
        <f t="shared" si="312"/>
        <v>0.2</v>
      </c>
      <c r="X334" s="1458">
        <f t="shared" si="313"/>
        <v>0.2</v>
      </c>
      <c r="Z334" s="1478" t="s">
        <v>428</v>
      </c>
      <c r="AA334" s="1390"/>
      <c r="AB334" s="1483"/>
      <c r="AC334" s="1392"/>
      <c r="AD334" s="1486"/>
      <c r="AE334" s="1390">
        <f>K324</f>
        <v>15</v>
      </c>
      <c r="AF334" s="1483">
        <f>L324</f>
        <v>15</v>
      </c>
      <c r="AG334" s="1267">
        <f t="shared" ref="AG334:AH336" si="334">AA334+AC334</f>
        <v>0</v>
      </c>
      <c r="AH334" s="1489">
        <f t="shared" si="334"/>
        <v>0</v>
      </c>
      <c r="AI334" s="1267">
        <f t="shared" si="333"/>
        <v>15</v>
      </c>
      <c r="AJ334" s="1442">
        <f t="shared" ref="AJ334:AJ339" si="335">AD334+AF334</f>
        <v>15</v>
      </c>
      <c r="AO334" s="1478" t="s">
        <v>428</v>
      </c>
      <c r="AP334" s="1283">
        <f t="shared" si="328"/>
        <v>15</v>
      </c>
      <c r="AQ334" s="1308">
        <f t="shared" si="329"/>
        <v>15</v>
      </c>
      <c r="AS334" s="11"/>
      <c r="AT334" s="11"/>
    </row>
    <row r="335" spans="1:46" ht="12" customHeight="1" thickBot="1">
      <c r="A335" s="100"/>
      <c r="B335" s="2628"/>
      <c r="C335" s="2920" t="s">
        <v>565</v>
      </c>
      <c r="D335" s="100"/>
      <c r="E335" s="100"/>
      <c r="F335" s="100"/>
      <c r="G335" s="100"/>
      <c r="H335" s="100"/>
      <c r="I335" s="100"/>
      <c r="J335" s="100"/>
      <c r="K335" s="2921" t="s">
        <v>118</v>
      </c>
      <c r="L335" s="100"/>
      <c r="M335" s="100"/>
      <c r="N335" s="1255" t="s">
        <v>460</v>
      </c>
      <c r="O335" s="1250"/>
      <c r="P335" s="1461"/>
      <c r="Q335" s="1250"/>
      <c r="R335" s="1462"/>
      <c r="S335" s="1260"/>
      <c r="T335" s="1461"/>
      <c r="U335" s="1262">
        <f t="shared" si="332"/>
        <v>0</v>
      </c>
      <c r="V335" s="1458">
        <f t="shared" si="311"/>
        <v>0</v>
      </c>
      <c r="W335" s="1244">
        <f>Q335+S335</f>
        <v>0</v>
      </c>
      <c r="X335" s="1458">
        <f t="shared" si="313"/>
        <v>0</v>
      </c>
      <c r="Z335" s="1479" t="s">
        <v>498</v>
      </c>
      <c r="AA335" s="1396"/>
      <c r="AB335" s="1484"/>
      <c r="AC335" s="1398"/>
      <c r="AD335" s="1487"/>
      <c r="AE335" s="1396"/>
      <c r="AF335" s="1484"/>
      <c r="AG335" s="1268">
        <f t="shared" si="334"/>
        <v>0</v>
      </c>
      <c r="AH335" s="1490">
        <f t="shared" si="334"/>
        <v>0</v>
      </c>
      <c r="AI335" s="1268">
        <f t="shared" si="333"/>
        <v>0</v>
      </c>
      <c r="AJ335" s="1492">
        <f t="shared" si="335"/>
        <v>0</v>
      </c>
      <c r="AO335" s="1479" t="s">
        <v>429</v>
      </c>
      <c r="AP335" s="1292">
        <f t="shared" si="328"/>
        <v>0</v>
      </c>
      <c r="AQ335" s="1312">
        <f t="shared" si="329"/>
        <v>0</v>
      </c>
      <c r="AR335" s="774"/>
      <c r="AS335" s="11"/>
      <c r="AT335" s="11"/>
    </row>
    <row r="336" spans="1:46" ht="15.75" thickBot="1">
      <c r="A336" s="2632" t="s">
        <v>236</v>
      </c>
      <c r="B336" s="2632"/>
      <c r="C336" s="2636"/>
      <c r="D336" s="100"/>
      <c r="E336" s="2637" t="s">
        <v>143</v>
      </c>
      <c r="F336" s="100"/>
      <c r="G336" s="100"/>
      <c r="H336" s="2638"/>
      <c r="I336" s="100" t="s">
        <v>564</v>
      </c>
      <c r="J336" s="2640"/>
      <c r="K336" s="100"/>
      <c r="L336" s="100"/>
      <c r="M336" s="100"/>
      <c r="N336" s="483" t="s">
        <v>98</v>
      </c>
      <c r="O336" s="1251"/>
      <c r="P336" s="1463"/>
      <c r="Q336" s="1251">
        <f>K308</f>
        <v>9</v>
      </c>
      <c r="R336" s="1464">
        <f>L308</f>
        <v>9</v>
      </c>
      <c r="S336" s="1261">
        <f>H324</f>
        <v>8.4</v>
      </c>
      <c r="T336" s="1465">
        <f>I324</f>
        <v>8.4</v>
      </c>
      <c r="U336" s="1263">
        <f t="shared" si="332"/>
        <v>9</v>
      </c>
      <c r="V336" s="1466">
        <f t="shared" si="311"/>
        <v>9</v>
      </c>
      <c r="W336" s="1263">
        <f>Q336+S336</f>
        <v>17.399999999999999</v>
      </c>
      <c r="X336" s="1466">
        <f t="shared" si="313"/>
        <v>17.399999999999999</v>
      </c>
      <c r="Z336" s="1480" t="s">
        <v>430</v>
      </c>
      <c r="AA336" s="1500">
        <f t="shared" ref="AA336:AF336" si="336">AA333+AA334+AA335</f>
        <v>0</v>
      </c>
      <c r="AB336" s="1425">
        <f t="shared" si="336"/>
        <v>0</v>
      </c>
      <c r="AC336" s="1481">
        <f t="shared" si="336"/>
        <v>0</v>
      </c>
      <c r="AD336" s="1423">
        <f t="shared" si="336"/>
        <v>0</v>
      </c>
      <c r="AE336" s="1500">
        <f t="shared" si="336"/>
        <v>15</v>
      </c>
      <c r="AF336" s="1425">
        <f t="shared" si="336"/>
        <v>15</v>
      </c>
      <c r="AG336" s="1331">
        <f t="shared" si="334"/>
        <v>0</v>
      </c>
      <c r="AH336" s="1424">
        <f t="shared" si="334"/>
        <v>0</v>
      </c>
      <c r="AI336" s="1331">
        <f t="shared" si="333"/>
        <v>15</v>
      </c>
      <c r="AJ336" s="1425">
        <f t="shared" si="335"/>
        <v>15</v>
      </c>
      <c r="AO336" s="1480" t="s">
        <v>430</v>
      </c>
      <c r="AP336" s="1331">
        <f t="shared" si="328"/>
        <v>15</v>
      </c>
      <c r="AQ336" s="1332">
        <f t="shared" si="329"/>
        <v>15</v>
      </c>
      <c r="AR336" s="774"/>
      <c r="AS336" s="11"/>
      <c r="AT336" s="11"/>
    </row>
    <row r="337" spans="1:46" ht="13.5" customHeight="1">
      <c r="A337" s="383" t="s">
        <v>2</v>
      </c>
      <c r="B337" s="384" t="s">
        <v>3</v>
      </c>
      <c r="C337" s="2557" t="s">
        <v>4</v>
      </c>
      <c r="D337" s="251" t="s">
        <v>61</v>
      </c>
      <c r="E337" s="121"/>
      <c r="F337" s="121"/>
      <c r="G337" s="121"/>
      <c r="H337" s="121"/>
      <c r="I337" s="121"/>
      <c r="J337" s="121"/>
      <c r="K337" s="121"/>
      <c r="L337" s="242"/>
      <c r="M337" s="100"/>
      <c r="Z337" s="1316" t="s">
        <v>422</v>
      </c>
      <c r="AA337" s="1370">
        <f>H290</f>
        <v>41.13</v>
      </c>
      <c r="AB337" s="1371">
        <f>I290</f>
        <v>36.4</v>
      </c>
      <c r="AC337" s="1266"/>
      <c r="AD337" s="1372"/>
      <c r="AE337" s="1370"/>
      <c r="AF337" s="1371"/>
      <c r="AG337" s="1266"/>
      <c r="AH337" s="1373">
        <f>AB337+AD337</f>
        <v>36.4</v>
      </c>
      <c r="AI337" s="1266">
        <f t="shared" si="333"/>
        <v>0</v>
      </c>
      <c r="AJ337" s="1374">
        <f t="shared" si="335"/>
        <v>0</v>
      </c>
      <c r="AO337" s="1316" t="s">
        <v>273</v>
      </c>
      <c r="AP337" s="1304">
        <f t="shared" si="328"/>
        <v>41.13</v>
      </c>
      <c r="AQ337" s="1317">
        <f t="shared" si="329"/>
        <v>36.4</v>
      </c>
      <c r="AR337" s="774"/>
      <c r="AS337" s="11"/>
      <c r="AT337" s="11"/>
    </row>
    <row r="338" spans="1:46" ht="15.75" thickBot="1">
      <c r="A338" s="385" t="s">
        <v>5</v>
      </c>
      <c r="B338" s="100"/>
      <c r="C338" s="2559" t="s">
        <v>62</v>
      </c>
      <c r="D338" s="112"/>
      <c r="E338" s="115"/>
      <c r="F338" s="115"/>
      <c r="G338" s="115"/>
      <c r="H338" s="115"/>
      <c r="I338" s="115"/>
      <c r="J338" s="100"/>
      <c r="K338" s="100"/>
      <c r="L338" s="111"/>
      <c r="M338" s="100"/>
      <c r="T338" s="11"/>
      <c r="U338" s="11"/>
      <c r="V338" s="11"/>
      <c r="Z338" s="1318" t="s">
        <v>423</v>
      </c>
      <c r="AA338" s="1355"/>
      <c r="AB338" s="1375"/>
      <c r="AC338" s="1268"/>
      <c r="AD338" s="1716"/>
      <c r="AE338" s="1355"/>
      <c r="AF338" s="1375"/>
      <c r="AG338" s="1268">
        <f>AA338+AC338</f>
        <v>0</v>
      </c>
      <c r="AH338" s="1377">
        <f>AB338+AD338</f>
        <v>0</v>
      </c>
      <c r="AI338" s="1268">
        <f t="shared" si="333"/>
        <v>0</v>
      </c>
      <c r="AJ338" s="1378">
        <f t="shared" si="335"/>
        <v>0</v>
      </c>
      <c r="AO338" s="1318" t="s">
        <v>152</v>
      </c>
      <c r="AP338" s="1292">
        <f t="shared" si="328"/>
        <v>0</v>
      </c>
      <c r="AQ338" s="1312">
        <f t="shared" si="329"/>
        <v>0</v>
      </c>
      <c r="AR338" s="115"/>
      <c r="AS338" s="11"/>
      <c r="AT338" s="11"/>
    </row>
    <row r="339" spans="1:46" ht="13.5" customHeight="1" thickBot="1">
      <c r="A339" s="2922" t="s">
        <v>287</v>
      </c>
      <c r="B339" s="121"/>
      <c r="C339" s="2715"/>
      <c r="D339" s="2885" t="s">
        <v>289</v>
      </c>
      <c r="E339" s="1735"/>
      <c r="F339" s="2609"/>
      <c r="G339" s="2560" t="s">
        <v>555</v>
      </c>
      <c r="H339" s="2371"/>
      <c r="I339" s="1650"/>
      <c r="J339" s="1761" t="s">
        <v>374</v>
      </c>
      <c r="K339" s="2746"/>
      <c r="L339" s="1736"/>
      <c r="M339" s="100"/>
      <c r="T339" s="11"/>
      <c r="U339" s="11"/>
      <c r="V339" s="11"/>
      <c r="X339" s="1233"/>
      <c r="Z339" s="1319" t="s">
        <v>419</v>
      </c>
      <c r="AA339" s="1379">
        <f t="shared" ref="AA339:AF339" si="337">SUM(AA337:AA338)</f>
        <v>41.13</v>
      </c>
      <c r="AB339" s="1380">
        <f t="shared" si="337"/>
        <v>36.4</v>
      </c>
      <c r="AC339" s="1381">
        <f t="shared" si="337"/>
        <v>0</v>
      </c>
      <c r="AD339" s="1321">
        <f t="shared" si="337"/>
        <v>0</v>
      </c>
      <c r="AE339" s="1379">
        <f t="shared" si="337"/>
        <v>0</v>
      </c>
      <c r="AF339" s="1380">
        <f t="shared" si="337"/>
        <v>0</v>
      </c>
      <c r="AG339" s="1320">
        <f>AA339+AC339</f>
        <v>41.13</v>
      </c>
      <c r="AH339" s="1382">
        <f>AB339+AD339</f>
        <v>36.4</v>
      </c>
      <c r="AI339" s="1320">
        <f t="shared" si="333"/>
        <v>0</v>
      </c>
      <c r="AJ339" s="1383">
        <f t="shared" si="335"/>
        <v>0</v>
      </c>
      <c r="AO339" s="1319" t="s">
        <v>419</v>
      </c>
      <c r="AP339" s="1320">
        <f t="shared" si="328"/>
        <v>41.13</v>
      </c>
      <c r="AQ339" s="1321">
        <f t="shared" si="329"/>
        <v>36.4</v>
      </c>
      <c r="AR339" s="115"/>
      <c r="AS339" s="11"/>
      <c r="AT339" s="11"/>
    </row>
    <row r="340" spans="1:46" ht="15.75" thickBot="1">
      <c r="A340" s="251"/>
      <c r="B340" s="376" t="s">
        <v>158</v>
      </c>
      <c r="C340" s="242"/>
      <c r="D340" s="2394" t="s">
        <v>100</v>
      </c>
      <c r="E340" s="2860" t="s">
        <v>101</v>
      </c>
      <c r="F340" s="2863" t="s">
        <v>102</v>
      </c>
      <c r="G340" s="2916" t="s">
        <v>556</v>
      </c>
      <c r="H340" s="2601"/>
      <c r="I340" s="2602"/>
      <c r="J340" s="1795" t="s">
        <v>100</v>
      </c>
      <c r="K340" s="872" t="s">
        <v>101</v>
      </c>
      <c r="L340" s="1792" t="s">
        <v>102</v>
      </c>
      <c r="M340" s="100"/>
      <c r="T340" s="11"/>
      <c r="U340" s="11"/>
      <c r="V340" s="11"/>
      <c r="X340" s="1233"/>
      <c r="Z340" s="1322" t="s">
        <v>271</v>
      </c>
      <c r="AA340" s="1384"/>
      <c r="AB340" s="1385"/>
      <c r="AC340" s="1386"/>
      <c r="AD340" s="1387"/>
      <c r="AE340" s="1384"/>
      <c r="AF340" s="1385"/>
      <c r="AG340" s="1266"/>
      <c r="AH340" s="1388"/>
      <c r="AI340" s="1266">
        <f t="shared" si="333"/>
        <v>0</v>
      </c>
      <c r="AJ340" s="1389"/>
      <c r="AM340" s="1296"/>
      <c r="AN340" s="312"/>
      <c r="AO340" s="1322" t="s">
        <v>271</v>
      </c>
      <c r="AP340" s="1304">
        <f t="shared" si="328"/>
        <v>0</v>
      </c>
      <c r="AQ340" s="1317">
        <f t="shared" si="329"/>
        <v>0</v>
      </c>
      <c r="AR340" s="115"/>
      <c r="AS340" s="11"/>
      <c r="AT340" s="11"/>
    </row>
    <row r="341" spans="1:46" ht="15.75" thickBot="1">
      <c r="A341" s="2905" t="s">
        <v>950</v>
      </c>
      <c r="B341" s="274" t="s">
        <v>374</v>
      </c>
      <c r="C341" s="874">
        <v>60</v>
      </c>
      <c r="D341" s="2816" t="s">
        <v>152</v>
      </c>
      <c r="E341" s="2923">
        <v>82.24</v>
      </c>
      <c r="F341" s="2924">
        <v>67.02</v>
      </c>
      <c r="G341" s="386" t="s">
        <v>100</v>
      </c>
      <c r="H341" s="174" t="s">
        <v>101</v>
      </c>
      <c r="I341" s="1794" t="s">
        <v>102</v>
      </c>
      <c r="J341" s="2751" t="s">
        <v>74</v>
      </c>
      <c r="K341" s="2583">
        <v>56.174999999999997</v>
      </c>
      <c r="L341" s="1798">
        <v>45</v>
      </c>
      <c r="M341" s="100"/>
      <c r="N341" s="661"/>
      <c r="T341" s="11"/>
      <c r="U341" s="11"/>
      <c r="V341" s="11"/>
      <c r="X341" s="298"/>
      <c r="Z341" s="1323" t="s">
        <v>103</v>
      </c>
      <c r="AA341" s="1390"/>
      <c r="AB341" s="1391"/>
      <c r="AC341" s="1392"/>
      <c r="AD341" s="1393"/>
      <c r="AE341" s="1390"/>
      <c r="AF341" s="1391"/>
      <c r="AG341" s="1267">
        <f t="shared" ref="AG341:AH343" si="338">AA341+AC341</f>
        <v>0</v>
      </c>
      <c r="AH341" s="1394">
        <f t="shared" si="338"/>
        <v>0</v>
      </c>
      <c r="AI341" s="1267">
        <f t="shared" si="333"/>
        <v>0</v>
      </c>
      <c r="AJ341" s="1395">
        <f>AD341+AF341</f>
        <v>0</v>
      </c>
      <c r="AM341" s="1296"/>
      <c r="AN341" s="1433"/>
      <c r="AO341" s="1323" t="s">
        <v>103</v>
      </c>
      <c r="AP341" s="1283">
        <f t="shared" si="328"/>
        <v>0</v>
      </c>
      <c r="AQ341" s="1308">
        <f t="shared" si="329"/>
        <v>0</v>
      </c>
      <c r="AR341" s="115"/>
      <c r="AS341" s="11"/>
      <c r="AT341" s="11"/>
    </row>
    <row r="342" spans="1:46" ht="15.75" thickBot="1">
      <c r="A342" s="201" t="s">
        <v>550</v>
      </c>
      <c r="B342" s="181" t="s">
        <v>151</v>
      </c>
      <c r="C342" s="248" t="s">
        <v>618</v>
      </c>
      <c r="D342" s="198" t="s">
        <v>45</v>
      </c>
      <c r="E342" s="2925">
        <v>164.92</v>
      </c>
      <c r="F342" s="2926">
        <v>124</v>
      </c>
      <c r="G342" s="140" t="s">
        <v>86</v>
      </c>
      <c r="H342" s="139">
        <v>20</v>
      </c>
      <c r="I342" s="1768">
        <v>20</v>
      </c>
      <c r="J342" s="199" t="s">
        <v>96</v>
      </c>
      <c r="K342" s="2754">
        <v>16.8</v>
      </c>
      <c r="L342" s="1801">
        <v>16.8</v>
      </c>
      <c r="M342" s="100"/>
      <c r="T342" s="11"/>
      <c r="U342" s="11"/>
      <c r="V342" s="11"/>
      <c r="X342" s="1228"/>
      <c r="Z342" s="1324" t="s">
        <v>272</v>
      </c>
      <c r="AA342" s="1396"/>
      <c r="AB342" s="1397"/>
      <c r="AC342" s="1398"/>
      <c r="AD342" s="1399"/>
      <c r="AE342" s="1396"/>
      <c r="AF342" s="1397"/>
      <c r="AG342" s="1268">
        <f t="shared" si="338"/>
        <v>0</v>
      </c>
      <c r="AH342" s="1400">
        <f t="shared" si="338"/>
        <v>0</v>
      </c>
      <c r="AI342" s="1268">
        <f t="shared" si="333"/>
        <v>0</v>
      </c>
      <c r="AJ342" s="1401">
        <f>AD342+AF342</f>
        <v>0</v>
      </c>
      <c r="AM342" s="1434"/>
      <c r="AN342" s="86"/>
      <c r="AO342" s="1324" t="s">
        <v>272</v>
      </c>
      <c r="AP342" s="1292">
        <f t="shared" si="328"/>
        <v>0</v>
      </c>
      <c r="AQ342" s="1312">
        <f t="shared" si="329"/>
        <v>0</v>
      </c>
      <c r="AR342" s="115"/>
      <c r="AS342" s="11"/>
      <c r="AT342" s="11"/>
    </row>
    <row r="343" spans="1:46" ht="15.75" thickBot="1">
      <c r="A343" s="176" t="s">
        <v>557</v>
      </c>
      <c r="B343" s="284" t="s">
        <v>555</v>
      </c>
      <c r="C343" s="874">
        <v>200</v>
      </c>
      <c r="D343" s="198" t="s">
        <v>162</v>
      </c>
      <c r="E343" s="2730">
        <v>14.88</v>
      </c>
      <c r="F343" s="1774">
        <v>12.4</v>
      </c>
      <c r="G343" s="198" t="s">
        <v>50</v>
      </c>
      <c r="H343" s="243">
        <v>10</v>
      </c>
      <c r="I343" s="2355">
        <v>10</v>
      </c>
      <c r="J343" s="198" t="s">
        <v>162</v>
      </c>
      <c r="K343" s="274">
        <v>13.5</v>
      </c>
      <c r="L343" s="2694">
        <v>10.8</v>
      </c>
      <c r="M343" s="100"/>
      <c r="T343" s="55"/>
      <c r="U343" s="14"/>
      <c r="V343" s="153"/>
      <c r="X343" s="1228"/>
      <c r="Z343" s="1494" t="s">
        <v>420</v>
      </c>
      <c r="AA343" s="1495">
        <f t="shared" ref="AA343:AF343" si="339">AA340+AA341+AA342</f>
        <v>0</v>
      </c>
      <c r="AB343" s="1367">
        <f t="shared" si="339"/>
        <v>0</v>
      </c>
      <c r="AC343" s="1495">
        <f t="shared" si="339"/>
        <v>0</v>
      </c>
      <c r="AD343" s="1367">
        <f t="shared" si="339"/>
        <v>0</v>
      </c>
      <c r="AE343" s="1495">
        <f t="shared" si="339"/>
        <v>0</v>
      </c>
      <c r="AF343" s="1367">
        <f t="shared" si="339"/>
        <v>0</v>
      </c>
      <c r="AG343" s="1366">
        <f t="shared" si="338"/>
        <v>0</v>
      </c>
      <c r="AH343" s="1368">
        <f t="shared" si="338"/>
        <v>0</v>
      </c>
      <c r="AI343" s="1366">
        <f t="shared" si="333"/>
        <v>0</v>
      </c>
      <c r="AJ343" s="1369">
        <f>AD343+AF343</f>
        <v>0</v>
      </c>
      <c r="AO343" s="1325" t="s">
        <v>420</v>
      </c>
      <c r="AP343" s="1326">
        <f t="shared" si="328"/>
        <v>0</v>
      </c>
      <c r="AQ343" s="1327">
        <f t="shared" si="329"/>
        <v>0</v>
      </c>
      <c r="AR343" s="115"/>
      <c r="AS343" s="11"/>
      <c r="AT343" s="11"/>
    </row>
    <row r="344" spans="1:46">
      <c r="A344" s="1823"/>
      <c r="B344" s="181" t="s">
        <v>556</v>
      </c>
      <c r="C344" s="2652"/>
      <c r="D344" s="198" t="s">
        <v>96</v>
      </c>
      <c r="E344" s="2730">
        <v>7.44</v>
      </c>
      <c r="F344" s="1774">
        <v>7.44</v>
      </c>
      <c r="G344" s="2816" t="s">
        <v>286</v>
      </c>
      <c r="H344" s="2567">
        <v>0.2</v>
      </c>
      <c r="I344" s="2927">
        <v>0.2</v>
      </c>
      <c r="J344" s="1804" t="s">
        <v>89</v>
      </c>
      <c r="K344" s="1805">
        <v>4.8</v>
      </c>
      <c r="L344" s="1727">
        <v>4.8</v>
      </c>
      <c r="M344" s="100"/>
      <c r="T344" s="11"/>
      <c r="U344" s="11"/>
      <c r="V344" s="11"/>
      <c r="X344" s="1234"/>
      <c r="AB344" s="1229"/>
      <c r="AD344" s="1231"/>
      <c r="AF344" s="14"/>
      <c r="AH344" s="380"/>
      <c r="AJ344" s="1238"/>
      <c r="AO344" s="11"/>
      <c r="AP344" s="11"/>
      <c r="AR344" s="11"/>
    </row>
    <row r="345" spans="1:46">
      <c r="A345" s="2759" t="s">
        <v>9</v>
      </c>
      <c r="B345" s="261" t="s">
        <v>10</v>
      </c>
      <c r="C345" s="248">
        <v>40</v>
      </c>
      <c r="D345" s="198" t="s">
        <v>82</v>
      </c>
      <c r="E345" s="244">
        <v>7.44</v>
      </c>
      <c r="F345" s="1801">
        <v>7.44</v>
      </c>
      <c r="G345" s="198" t="s">
        <v>81</v>
      </c>
      <c r="H345" s="243">
        <v>203</v>
      </c>
      <c r="I345" s="2355">
        <v>203</v>
      </c>
      <c r="J345" s="2760" t="s">
        <v>372</v>
      </c>
      <c r="K345" s="243">
        <v>0.67500000000000004</v>
      </c>
      <c r="L345" s="2761">
        <v>0.67500000000000004</v>
      </c>
      <c r="M345" s="100"/>
      <c r="Z345" t="s">
        <v>401</v>
      </c>
      <c r="AO345" s="148"/>
      <c r="AP345" s="115"/>
      <c r="AQ345" s="11"/>
    </row>
    <row r="346" spans="1:46" ht="15.75" thickBot="1">
      <c r="A346" s="2759" t="s">
        <v>9</v>
      </c>
      <c r="B346" s="261" t="s">
        <v>426</v>
      </c>
      <c r="C346" s="248">
        <v>30</v>
      </c>
      <c r="D346" s="198" t="s">
        <v>166</v>
      </c>
      <c r="E346" s="244">
        <v>9.4000000000000004E-3</v>
      </c>
      <c r="F346" s="1801">
        <v>9.4000000000000004E-3</v>
      </c>
      <c r="G346" s="112"/>
      <c r="H346" s="115"/>
      <c r="I346" s="115"/>
      <c r="J346" s="1804" t="s">
        <v>373</v>
      </c>
      <c r="K346" s="1805">
        <v>0.3</v>
      </c>
      <c r="L346" s="1727">
        <v>0.3</v>
      </c>
      <c r="M346" s="100"/>
      <c r="Z346" s="108" t="str">
        <f>N348</f>
        <v xml:space="preserve">  7 - й день</v>
      </c>
      <c r="AA346" s="320" t="s">
        <v>448</v>
      </c>
      <c r="AF346" s="143" t="str">
        <f>E336</f>
        <v>2 - я   неделя</v>
      </c>
      <c r="AH346" s="323" t="str">
        <f>I336</f>
        <v>ЗИМА - ВЕСНА    2023 -  __  г.г.</v>
      </c>
      <c r="AI346" s="71"/>
      <c r="AS346" s="54"/>
      <c r="AT346" s="754"/>
    </row>
    <row r="347" spans="1:46" ht="15.75" thickBot="1">
      <c r="A347" s="112"/>
      <c r="B347" s="1775"/>
      <c r="C347" s="115"/>
      <c r="D347" s="199" t="s">
        <v>54</v>
      </c>
      <c r="E347" s="244">
        <v>0.5</v>
      </c>
      <c r="F347" s="1801">
        <v>0.5</v>
      </c>
      <c r="G347" s="112"/>
      <c r="H347" s="115"/>
      <c r="I347" s="115"/>
      <c r="J347" s="198" t="s">
        <v>580</v>
      </c>
      <c r="K347" s="243">
        <v>0.22500000000000001</v>
      </c>
      <c r="L347" s="1801">
        <v>0.22500000000000001</v>
      </c>
      <c r="M347" s="100"/>
      <c r="N347" t="s">
        <v>401</v>
      </c>
      <c r="Z347" s="1222" t="s">
        <v>321</v>
      </c>
      <c r="AA347" s="1223" t="s">
        <v>402</v>
      </c>
      <c r="AB347" s="1224"/>
      <c r="AC347" s="1223" t="s">
        <v>403</v>
      </c>
      <c r="AD347" s="1224"/>
      <c r="AE347" s="1223" t="s">
        <v>404</v>
      </c>
      <c r="AF347" s="1224"/>
      <c r="AG347" s="1223" t="s">
        <v>408</v>
      </c>
      <c r="AH347" s="1224"/>
      <c r="AI347" s="1270" t="s">
        <v>409</v>
      </c>
      <c r="AJ347" s="1224"/>
      <c r="AO347" s="1222" t="s">
        <v>321</v>
      </c>
      <c r="AP347" s="1297" t="s">
        <v>411</v>
      </c>
      <c r="AQ347" s="1298"/>
      <c r="AS347" s="357"/>
      <c r="AT347" s="357"/>
    </row>
    <row r="348" spans="1:46" ht="15.75" thickBot="1">
      <c r="A348" s="1812" t="s">
        <v>398</v>
      </c>
      <c r="B348" s="1813"/>
      <c r="C348" s="1814">
        <f>C341+C343+C345+C346+45+155</f>
        <v>530</v>
      </c>
      <c r="D348" s="2928" t="s">
        <v>446</v>
      </c>
      <c r="E348" s="2667"/>
      <c r="F348" s="2764">
        <v>1</v>
      </c>
      <c r="G348" s="112"/>
      <c r="H348" s="115"/>
      <c r="I348" s="115"/>
      <c r="J348" s="1777"/>
      <c r="K348" s="1780"/>
      <c r="L348" s="1779"/>
      <c r="M348" s="100"/>
      <c r="N348" s="108" t="str">
        <f>A339</f>
        <v xml:space="preserve">  7 - й день</v>
      </c>
      <c r="O348" s="320" t="s">
        <v>448</v>
      </c>
      <c r="T348" s="143" t="str">
        <f>E336</f>
        <v>2 - я   неделя</v>
      </c>
      <c r="V348" s="323" t="str">
        <f>I336</f>
        <v>ЗИМА - ВЕСНА    2023 -  __  г.г.</v>
      </c>
      <c r="W348" s="71"/>
      <c r="X348" s="1435"/>
      <c r="Z348" s="1501" t="s">
        <v>435</v>
      </c>
      <c r="AA348" s="1225" t="s">
        <v>101</v>
      </c>
      <c r="AB348" s="1227" t="s">
        <v>102</v>
      </c>
      <c r="AC348" s="1271" t="s">
        <v>101</v>
      </c>
      <c r="AD348" s="1272" t="s">
        <v>102</v>
      </c>
      <c r="AE348" s="1271" t="s">
        <v>101</v>
      </c>
      <c r="AF348" s="1272" t="s">
        <v>102</v>
      </c>
      <c r="AG348" s="1225" t="s">
        <v>101</v>
      </c>
      <c r="AH348" s="1226" t="s">
        <v>102</v>
      </c>
      <c r="AI348" s="1273" t="s">
        <v>101</v>
      </c>
      <c r="AJ348" s="1226" t="s">
        <v>102</v>
      </c>
      <c r="AL348" s="94" t="s">
        <v>410</v>
      </c>
      <c r="AM348" s="11"/>
      <c r="AN348" s="11"/>
      <c r="AO348" s="38"/>
      <c r="AP348" s="1505" t="s">
        <v>101</v>
      </c>
      <c r="AQ348" s="1506" t="s">
        <v>102</v>
      </c>
      <c r="AS348" s="357"/>
      <c r="AT348" s="357"/>
    </row>
    <row r="349" spans="1:46" ht="15.75" thickBot="1">
      <c r="A349" s="765"/>
      <c r="B349" s="376" t="s">
        <v>123</v>
      </c>
      <c r="C349" s="242"/>
      <c r="D349" s="1790" t="s">
        <v>637</v>
      </c>
      <c r="E349" s="1735"/>
      <c r="F349" s="1735"/>
      <c r="G349" s="2929" t="s">
        <v>923</v>
      </c>
      <c r="H349" s="2899"/>
      <c r="I349" s="2900"/>
      <c r="J349" s="2930" t="s">
        <v>643</v>
      </c>
      <c r="K349" s="1735"/>
      <c r="L349" s="1736"/>
      <c r="M349" s="100"/>
      <c r="Z349" s="1328" t="s">
        <v>69</v>
      </c>
      <c r="AA349" s="1370"/>
      <c r="AB349" s="1402"/>
      <c r="AC349" s="1370"/>
      <c r="AD349" s="1403"/>
      <c r="AE349" s="1370"/>
      <c r="AF349" s="1404"/>
      <c r="AG349" s="1266">
        <f t="shared" ref="AG349:AG378" si="340">AA349+AC349</f>
        <v>0</v>
      </c>
      <c r="AH349" s="1405">
        <f t="shared" ref="AH349:AH378" si="341">AB349+AD349</f>
        <v>0</v>
      </c>
      <c r="AI349" s="1266">
        <f t="shared" ref="AI349:AI378" si="342">AC349+AE349</f>
        <v>0</v>
      </c>
      <c r="AJ349" s="1406">
        <f t="shared" ref="AJ349:AJ378" si="343">AD349+AF349</f>
        <v>0</v>
      </c>
      <c r="AL349" s="64"/>
      <c r="AN349" s="38"/>
      <c r="AO349" s="1328" t="s">
        <v>69</v>
      </c>
      <c r="AP349" s="1304">
        <f t="shared" ref="AP349:AP357" si="344">AA349+AC349+AE349</f>
        <v>0</v>
      </c>
      <c r="AQ349" s="1317">
        <f t="shared" ref="AQ349:AQ357" si="345">AB349+AD349+AF349</f>
        <v>0</v>
      </c>
      <c r="AS349" s="14"/>
      <c r="AT349" s="14"/>
    </row>
    <row r="350" spans="1:46" ht="15.75" thickBot="1">
      <c r="A350" s="2362" t="s">
        <v>924</v>
      </c>
      <c r="B350" s="2326" t="s">
        <v>923</v>
      </c>
      <c r="C350" s="2808">
        <v>60</v>
      </c>
      <c r="D350" s="1795" t="s">
        <v>100</v>
      </c>
      <c r="E350" s="172" t="s">
        <v>101</v>
      </c>
      <c r="F350" s="2580" t="s">
        <v>102</v>
      </c>
      <c r="G350" s="1719" t="s">
        <v>922</v>
      </c>
      <c r="H350" s="2902"/>
      <c r="I350" s="2903"/>
      <c r="J350" s="1651" t="s">
        <v>100</v>
      </c>
      <c r="K350" s="872" t="s">
        <v>101</v>
      </c>
      <c r="L350" s="1792" t="s">
        <v>102</v>
      </c>
      <c r="M350" s="100"/>
      <c r="N350" s="1520" t="s">
        <v>439</v>
      </c>
      <c r="O350" s="197"/>
      <c r="P350" s="197"/>
      <c r="Q350" s="197"/>
      <c r="R350" s="197"/>
      <c r="S350" s="197"/>
      <c r="T350" s="197"/>
      <c r="U350" s="197"/>
      <c r="V350" s="197"/>
      <c r="W350" s="197"/>
      <c r="X350" s="1220"/>
      <c r="Z350" s="1328" t="s">
        <v>71</v>
      </c>
      <c r="AA350" s="1348"/>
      <c r="AB350" s="1407"/>
      <c r="AC350" s="1348"/>
      <c r="AD350" s="1408"/>
      <c r="AE350" s="1348"/>
      <c r="AF350" s="1409"/>
      <c r="AG350" s="1267">
        <f t="shared" si="340"/>
        <v>0</v>
      </c>
      <c r="AH350" s="1410">
        <f t="shared" si="341"/>
        <v>0</v>
      </c>
      <c r="AI350" s="1267">
        <f t="shared" si="342"/>
        <v>0</v>
      </c>
      <c r="AJ350" s="1339">
        <f t="shared" si="343"/>
        <v>0</v>
      </c>
      <c r="AL350" s="1222" t="s">
        <v>321</v>
      </c>
      <c r="AM350" s="1275" t="s">
        <v>411</v>
      </c>
      <c r="AN350" s="1276"/>
      <c r="AO350" s="1328" t="s">
        <v>71</v>
      </c>
      <c r="AP350" s="1283">
        <f t="shared" si="344"/>
        <v>0</v>
      </c>
      <c r="AQ350" s="1308">
        <f t="shared" si="345"/>
        <v>0</v>
      </c>
      <c r="AS350" s="14"/>
      <c r="AT350" s="14"/>
    </row>
    <row r="351" spans="1:46" ht="15.75" thickBot="1">
      <c r="A351" s="112"/>
      <c r="B351" s="2315" t="s">
        <v>922</v>
      </c>
      <c r="C351" s="115"/>
      <c r="D351" s="2332" t="s">
        <v>141</v>
      </c>
      <c r="E351" s="139">
        <v>70</v>
      </c>
      <c r="F351" s="1659">
        <v>56</v>
      </c>
      <c r="G351" s="1652" t="s">
        <v>100</v>
      </c>
      <c r="H351" s="1763" t="s">
        <v>101</v>
      </c>
      <c r="I351" s="1766" t="s">
        <v>102</v>
      </c>
      <c r="J351" s="2931" t="s">
        <v>238</v>
      </c>
      <c r="K351" s="2789">
        <v>121.9</v>
      </c>
      <c r="L351" s="2932">
        <v>86.5</v>
      </c>
      <c r="M351" s="100"/>
      <c r="N351" s="882"/>
      <c r="O351" s="17" t="s">
        <v>440</v>
      </c>
      <c r="P351" s="17"/>
      <c r="Q351" s="17"/>
      <c r="R351" s="17"/>
      <c r="S351" s="17"/>
      <c r="T351" s="17"/>
      <c r="U351" s="17"/>
      <c r="V351" s="17"/>
      <c r="W351" s="17"/>
      <c r="X351" s="1221"/>
      <c r="Z351" s="1328" t="s">
        <v>72</v>
      </c>
      <c r="AA351" s="1411"/>
      <c r="AB351" s="1467"/>
      <c r="AC351" s="1411"/>
      <c r="AD351" s="1413"/>
      <c r="AE351" s="1411"/>
      <c r="AF351" s="1414"/>
      <c r="AG351" s="1267">
        <f t="shared" si="340"/>
        <v>0</v>
      </c>
      <c r="AH351" s="1410">
        <f t="shared" si="341"/>
        <v>0</v>
      </c>
      <c r="AI351" s="1267">
        <f t="shared" si="342"/>
        <v>0</v>
      </c>
      <c r="AJ351" s="1339">
        <f t="shared" si="343"/>
        <v>0</v>
      </c>
      <c r="AL351" s="900"/>
      <c r="AM351" s="1277" t="s">
        <v>101</v>
      </c>
      <c r="AN351" s="1278" t="s">
        <v>102</v>
      </c>
      <c r="AO351" s="1328" t="s">
        <v>72</v>
      </c>
      <c r="AP351" s="1283">
        <f t="shared" si="344"/>
        <v>0</v>
      </c>
      <c r="AQ351" s="1308">
        <f t="shared" si="345"/>
        <v>0</v>
      </c>
      <c r="AS351" s="11"/>
      <c r="AT351" s="11"/>
    </row>
    <row r="352" spans="1:46">
      <c r="A352" s="201" t="s">
        <v>682</v>
      </c>
      <c r="B352" s="2275" t="s">
        <v>637</v>
      </c>
      <c r="C352" s="2677">
        <v>200</v>
      </c>
      <c r="D352" s="198" t="s">
        <v>94</v>
      </c>
      <c r="E352" s="243">
        <v>10</v>
      </c>
      <c r="F352" s="245">
        <v>8</v>
      </c>
      <c r="G352" s="1850" t="s">
        <v>68</v>
      </c>
      <c r="H352" s="2678">
        <v>45</v>
      </c>
      <c r="I352" s="2679">
        <v>36</v>
      </c>
      <c r="J352" s="1804" t="s">
        <v>97</v>
      </c>
      <c r="K352" s="2791">
        <v>45.5</v>
      </c>
      <c r="L352" s="2933">
        <v>45.5</v>
      </c>
      <c r="M352" s="100"/>
      <c r="Z352" s="1328" t="s">
        <v>73</v>
      </c>
      <c r="AA352" s="1348"/>
      <c r="AB352" s="1412"/>
      <c r="AC352" s="1348"/>
      <c r="AD352" s="1413"/>
      <c r="AE352" s="1348"/>
      <c r="AF352" s="1414"/>
      <c r="AG352" s="1267">
        <f t="shared" si="340"/>
        <v>0</v>
      </c>
      <c r="AH352" s="1410">
        <f t="shared" si="341"/>
        <v>0</v>
      </c>
      <c r="AI352" s="1267">
        <f t="shared" si="342"/>
        <v>0</v>
      </c>
      <c r="AJ352" s="1339">
        <f t="shared" si="343"/>
        <v>0</v>
      </c>
      <c r="AL352" s="1279" t="s">
        <v>134</v>
      </c>
      <c r="AM352" s="1280">
        <f t="shared" ref="AM352:AM357" si="346">O356+Q356+S356</f>
        <v>60</v>
      </c>
      <c r="AN352" s="1281">
        <f t="shared" ref="AN352:AN357" si="347">P356+R356+T356</f>
        <v>60</v>
      </c>
      <c r="AO352" s="1328" t="s">
        <v>73</v>
      </c>
      <c r="AP352" s="1283">
        <f t="shared" si="344"/>
        <v>0</v>
      </c>
      <c r="AQ352" s="1308">
        <f t="shared" si="345"/>
        <v>0</v>
      </c>
      <c r="AS352" s="11"/>
      <c r="AT352" s="11"/>
    </row>
    <row r="353" spans="1:46" ht="15.75" thickBot="1">
      <c r="A353" s="201" t="s">
        <v>641</v>
      </c>
      <c r="B353" s="261" t="s">
        <v>642</v>
      </c>
      <c r="C353" s="107" t="s">
        <v>668</v>
      </c>
      <c r="D353" s="2588" t="s">
        <v>959</v>
      </c>
      <c r="E353" s="115"/>
      <c r="F353" s="111"/>
      <c r="G353" s="1868" t="s">
        <v>638</v>
      </c>
      <c r="H353" s="243">
        <v>11.175000000000001</v>
      </c>
      <c r="I353" s="245">
        <v>9</v>
      </c>
      <c r="J353" s="2816" t="s">
        <v>81</v>
      </c>
      <c r="K353" s="243">
        <v>95.55</v>
      </c>
      <c r="L353" s="245">
        <v>95.55</v>
      </c>
      <c r="M353" s="703"/>
      <c r="Z353" s="1328" t="s">
        <v>75</v>
      </c>
      <c r="AA353" s="1348"/>
      <c r="AB353" s="1407"/>
      <c r="AC353" s="1348"/>
      <c r="AD353" s="1408"/>
      <c r="AE353" s="1348"/>
      <c r="AF353" s="1409"/>
      <c r="AG353" s="1267">
        <f t="shared" si="340"/>
        <v>0</v>
      </c>
      <c r="AH353" s="1410">
        <f t="shared" si="341"/>
        <v>0</v>
      </c>
      <c r="AI353" s="1267">
        <f t="shared" si="342"/>
        <v>0</v>
      </c>
      <c r="AJ353" s="1339">
        <f t="shared" si="343"/>
        <v>0</v>
      </c>
      <c r="AL353" s="1282" t="s">
        <v>133</v>
      </c>
      <c r="AM353" s="1283">
        <f t="shared" si="346"/>
        <v>100</v>
      </c>
      <c r="AN353" s="1284">
        <f t="shared" si="347"/>
        <v>100</v>
      </c>
      <c r="AO353" s="1328" t="s">
        <v>75</v>
      </c>
      <c r="AP353" s="1283">
        <f t="shared" si="344"/>
        <v>0</v>
      </c>
      <c r="AQ353" s="1308">
        <f t="shared" si="345"/>
        <v>0</v>
      </c>
      <c r="AS353" s="11"/>
      <c r="AT353" s="11"/>
    </row>
    <row r="354" spans="1:46">
      <c r="A354" s="201" t="s">
        <v>754</v>
      </c>
      <c r="B354" s="261" t="s">
        <v>753</v>
      </c>
      <c r="C354" s="858">
        <v>200</v>
      </c>
      <c r="D354" s="198" t="s">
        <v>638</v>
      </c>
      <c r="E354" s="243">
        <v>9.6</v>
      </c>
      <c r="F354" s="245">
        <v>8</v>
      </c>
      <c r="G354" s="2758" t="s">
        <v>639</v>
      </c>
      <c r="H354" s="1805">
        <v>9</v>
      </c>
      <c r="I354" s="1727">
        <v>9</v>
      </c>
      <c r="J354" s="1804" t="s">
        <v>82</v>
      </c>
      <c r="K354" s="1805">
        <v>8.27</v>
      </c>
      <c r="L354" s="1727">
        <v>8.27</v>
      </c>
      <c r="M354" s="100"/>
      <c r="N354" s="1222" t="s">
        <v>321</v>
      </c>
      <c r="O354" s="1223" t="s">
        <v>402</v>
      </c>
      <c r="P354" s="1224"/>
      <c r="Q354" s="1223" t="s">
        <v>403</v>
      </c>
      <c r="R354" s="1224"/>
      <c r="S354" s="1223" t="s">
        <v>404</v>
      </c>
      <c r="T354" s="1224"/>
      <c r="U354" s="1223" t="s">
        <v>405</v>
      </c>
      <c r="V354" s="1224"/>
      <c r="W354" s="1223" t="s">
        <v>406</v>
      </c>
      <c r="X354" s="1224"/>
      <c r="Z354" s="1328" t="s">
        <v>76</v>
      </c>
      <c r="AA354" s="1348"/>
      <c r="AB354" s="1415"/>
      <c r="AC354" s="1348"/>
      <c r="AD354" s="1408"/>
      <c r="AE354" s="1348"/>
      <c r="AF354" s="1409"/>
      <c r="AG354" s="1267">
        <f t="shared" si="340"/>
        <v>0</v>
      </c>
      <c r="AH354" s="1410">
        <f t="shared" si="341"/>
        <v>0</v>
      </c>
      <c r="AI354" s="1267">
        <f t="shared" si="342"/>
        <v>0</v>
      </c>
      <c r="AJ354" s="1339">
        <f t="shared" si="343"/>
        <v>0</v>
      </c>
      <c r="AL354" s="1282" t="s">
        <v>79</v>
      </c>
      <c r="AM354" s="1283">
        <f t="shared" si="346"/>
        <v>6.9</v>
      </c>
      <c r="AN354" s="1284">
        <f t="shared" si="347"/>
        <v>6.9</v>
      </c>
      <c r="AO354" s="1328" t="s">
        <v>76</v>
      </c>
      <c r="AP354" s="1283">
        <f t="shared" si="344"/>
        <v>0</v>
      </c>
      <c r="AQ354" s="1308">
        <f t="shared" si="345"/>
        <v>0</v>
      </c>
      <c r="AS354" s="11"/>
      <c r="AT354" s="11"/>
    </row>
    <row r="355" spans="1:46" ht="15.75" thickBot="1">
      <c r="A355" s="1687" t="s">
        <v>9</v>
      </c>
      <c r="B355" s="1646" t="s">
        <v>512</v>
      </c>
      <c r="C355" s="1822">
        <v>30</v>
      </c>
      <c r="D355" s="2588" t="s">
        <v>952</v>
      </c>
      <c r="E355" s="115"/>
      <c r="F355" s="111"/>
      <c r="G355" s="2934" t="s">
        <v>89</v>
      </c>
      <c r="H355" s="875">
        <v>6</v>
      </c>
      <c r="I355" s="2706">
        <v>6</v>
      </c>
      <c r="J355" s="1787" t="s">
        <v>169</v>
      </c>
      <c r="K355" s="2705">
        <v>10.4</v>
      </c>
      <c r="L355" s="1727">
        <v>9.1</v>
      </c>
      <c r="M355" s="100"/>
      <c r="N355" s="900"/>
      <c r="O355" s="1225" t="s">
        <v>101</v>
      </c>
      <c r="P355" s="1226" t="s">
        <v>102</v>
      </c>
      <c r="Q355" s="1225" t="s">
        <v>101</v>
      </c>
      <c r="R355" s="1226" t="s">
        <v>102</v>
      </c>
      <c r="S355" s="1225" t="s">
        <v>101</v>
      </c>
      <c r="T355" s="1226" t="s">
        <v>102</v>
      </c>
      <c r="U355" s="1225" t="s">
        <v>101</v>
      </c>
      <c r="V355" s="1226" t="s">
        <v>102</v>
      </c>
      <c r="W355" s="1225" t="s">
        <v>101</v>
      </c>
      <c r="X355" s="1227" t="s">
        <v>102</v>
      </c>
      <c r="Z355" s="1329" t="s">
        <v>437</v>
      </c>
      <c r="AA355" s="1348"/>
      <c r="AB355" s="1407"/>
      <c r="AC355" s="1543">
        <f>K352</f>
        <v>45.5</v>
      </c>
      <c r="AD355" s="1721">
        <f>L352</f>
        <v>45.5</v>
      </c>
      <c r="AE355" s="1348"/>
      <c r="AF355" s="1409"/>
      <c r="AG355" s="1267">
        <f t="shared" si="340"/>
        <v>45.5</v>
      </c>
      <c r="AH355" s="1410">
        <f t="shared" si="341"/>
        <v>45.5</v>
      </c>
      <c r="AI355" s="1267">
        <f t="shared" si="342"/>
        <v>45.5</v>
      </c>
      <c r="AJ355" s="1339">
        <f t="shared" si="343"/>
        <v>45.5</v>
      </c>
      <c r="AL355" s="1285" t="s">
        <v>412</v>
      </c>
      <c r="AM355" s="1286">
        <f t="shared" si="346"/>
        <v>45.5</v>
      </c>
      <c r="AN355" s="1287">
        <f t="shared" si="347"/>
        <v>45.5</v>
      </c>
      <c r="AO355" s="1329" t="s">
        <v>437</v>
      </c>
      <c r="AP355" s="1283">
        <f t="shared" si="344"/>
        <v>45.5</v>
      </c>
      <c r="AQ355" s="1308">
        <f t="shared" si="345"/>
        <v>45.5</v>
      </c>
    </row>
    <row r="356" spans="1:46" ht="15.75" thickBot="1">
      <c r="A356" s="201" t="s">
        <v>9</v>
      </c>
      <c r="B356" s="261" t="s">
        <v>10</v>
      </c>
      <c r="C356" s="273">
        <v>40</v>
      </c>
      <c r="D356" s="198" t="s">
        <v>89</v>
      </c>
      <c r="E356" s="243">
        <v>4</v>
      </c>
      <c r="F356" s="245">
        <v>4</v>
      </c>
      <c r="G356" s="1868" t="s">
        <v>50</v>
      </c>
      <c r="H356" s="243">
        <v>2.1</v>
      </c>
      <c r="I356" s="245">
        <v>2.1</v>
      </c>
      <c r="J356" s="1787" t="s">
        <v>68</v>
      </c>
      <c r="K356" s="2705">
        <v>16.25</v>
      </c>
      <c r="L356" s="2706">
        <v>13</v>
      </c>
      <c r="M356" s="100"/>
      <c r="N356" s="1521" t="s">
        <v>134</v>
      </c>
      <c r="O356" s="1242">
        <f>C346</f>
        <v>30</v>
      </c>
      <c r="P356" s="1436">
        <f>C346</f>
        <v>30</v>
      </c>
      <c r="Q356" s="1256">
        <f>C357</f>
        <v>30</v>
      </c>
      <c r="R356" s="1428">
        <f>C357</f>
        <v>30</v>
      </c>
      <c r="S356" s="1256"/>
      <c r="T356" s="1437"/>
      <c r="U356" s="1256">
        <f>O356+Q356</f>
        <v>60</v>
      </c>
      <c r="V356" s="1427">
        <f>P356+R356</f>
        <v>60</v>
      </c>
      <c r="W356" s="1256">
        <f>Q356+S356</f>
        <v>30</v>
      </c>
      <c r="X356" s="1428">
        <f>R356+T356</f>
        <v>30</v>
      </c>
      <c r="Z356" s="1502" t="s">
        <v>436</v>
      </c>
      <c r="AA356" s="1355"/>
      <c r="AB356" s="1416"/>
      <c r="AC356" s="1355"/>
      <c r="AD356" s="1417"/>
      <c r="AE356" s="1355"/>
      <c r="AF356" s="1418"/>
      <c r="AG356" s="1268">
        <f t="shared" si="340"/>
        <v>0</v>
      </c>
      <c r="AH356" s="1419">
        <f t="shared" si="341"/>
        <v>0</v>
      </c>
      <c r="AI356" s="1268">
        <f t="shared" si="342"/>
        <v>0</v>
      </c>
      <c r="AJ356" s="1232">
        <f t="shared" si="343"/>
        <v>0</v>
      </c>
      <c r="AL356" s="1282" t="s">
        <v>105</v>
      </c>
      <c r="AM356" s="1283">
        <f t="shared" si="346"/>
        <v>0</v>
      </c>
      <c r="AN356" s="1284">
        <f t="shared" si="347"/>
        <v>0</v>
      </c>
      <c r="AO356" s="1502" t="s">
        <v>436</v>
      </c>
      <c r="AP356" s="1292">
        <f t="shared" si="344"/>
        <v>0</v>
      </c>
      <c r="AQ356" s="1312">
        <f t="shared" si="345"/>
        <v>0</v>
      </c>
    </row>
    <row r="357" spans="1:46" ht="15.75" thickBot="1">
      <c r="A357" s="201" t="s">
        <v>9</v>
      </c>
      <c r="B357" s="261" t="s">
        <v>426</v>
      </c>
      <c r="C357" s="273">
        <v>30</v>
      </c>
      <c r="D357" s="198" t="s">
        <v>600</v>
      </c>
      <c r="E357" s="244">
        <v>2.6</v>
      </c>
      <c r="F357" s="1801">
        <v>2</v>
      </c>
      <c r="G357" s="1868" t="s">
        <v>136</v>
      </c>
      <c r="H357" s="243">
        <v>0.52500000000000002</v>
      </c>
      <c r="I357" s="1774">
        <v>0.52500000000000002</v>
      </c>
      <c r="J357" s="198" t="s">
        <v>96</v>
      </c>
      <c r="K357" s="1805">
        <v>3.9</v>
      </c>
      <c r="L357" s="1727">
        <v>3.9</v>
      </c>
      <c r="M357" s="100"/>
      <c r="N357" s="1282" t="s">
        <v>133</v>
      </c>
      <c r="O357" s="1243">
        <f>C345</f>
        <v>40</v>
      </c>
      <c r="P357" s="1438">
        <f>C345</f>
        <v>40</v>
      </c>
      <c r="Q357" s="1243">
        <f>C356</f>
        <v>40</v>
      </c>
      <c r="R357" s="1439">
        <f>C356</f>
        <v>40</v>
      </c>
      <c r="S357" s="1243">
        <f>C373</f>
        <v>20</v>
      </c>
      <c r="T357" s="1438">
        <f>C373</f>
        <v>20</v>
      </c>
      <c r="U357" s="1243">
        <f t="shared" ref="U357:U361" si="348">O357+Q357</f>
        <v>80</v>
      </c>
      <c r="V357" s="1430">
        <f t="shared" ref="V357:V361" si="349">P357+R357</f>
        <v>80</v>
      </c>
      <c r="W357" s="1243">
        <f t="shared" ref="W357:W361" si="350">Q357+S357</f>
        <v>60</v>
      </c>
      <c r="X357" s="1339">
        <f t="shared" ref="X357:X361" si="351">R357+T357</f>
        <v>60</v>
      </c>
      <c r="Z357" s="1330" t="s">
        <v>421</v>
      </c>
      <c r="AA357" s="1420">
        <f t="shared" ref="AA357:AF357" si="352">SUM(AA349:AA356)</f>
        <v>0</v>
      </c>
      <c r="AB357" s="1421">
        <f t="shared" si="352"/>
        <v>0</v>
      </c>
      <c r="AC357" s="1422">
        <f t="shared" si="352"/>
        <v>45.5</v>
      </c>
      <c r="AD357" s="1332">
        <f t="shared" si="352"/>
        <v>45.5</v>
      </c>
      <c r="AE357" s="1420">
        <f t="shared" si="352"/>
        <v>0</v>
      </c>
      <c r="AF357" s="1423">
        <f t="shared" si="352"/>
        <v>0</v>
      </c>
      <c r="AG357" s="1331">
        <f t="shared" si="340"/>
        <v>45.5</v>
      </c>
      <c r="AH357" s="1424">
        <f t="shared" si="341"/>
        <v>45.5</v>
      </c>
      <c r="AI357" s="1331">
        <f t="shared" si="342"/>
        <v>45.5</v>
      </c>
      <c r="AJ357" s="1425">
        <f t="shared" si="343"/>
        <v>45.5</v>
      </c>
      <c r="AL357" s="476" t="s">
        <v>45</v>
      </c>
      <c r="AM357" s="1283">
        <f t="shared" si="346"/>
        <v>252.92</v>
      </c>
      <c r="AN357" s="1284">
        <f t="shared" si="347"/>
        <v>191</v>
      </c>
      <c r="AO357" s="1330" t="s">
        <v>421</v>
      </c>
      <c r="AP357" s="1331">
        <f t="shared" si="344"/>
        <v>45.5</v>
      </c>
      <c r="AQ357" s="1332">
        <f t="shared" si="345"/>
        <v>45.5</v>
      </c>
    </row>
    <row r="358" spans="1:46">
      <c r="A358" s="2748" t="s">
        <v>484</v>
      </c>
      <c r="B358" s="261" t="s">
        <v>322</v>
      </c>
      <c r="C358" s="273">
        <v>100</v>
      </c>
      <c r="D358" s="2588" t="s">
        <v>974</v>
      </c>
      <c r="E358" s="115"/>
      <c r="F358" s="111"/>
      <c r="G358" s="1868" t="s">
        <v>54</v>
      </c>
      <c r="H358" s="243">
        <v>0.22500000000000001</v>
      </c>
      <c r="I358" s="1774">
        <v>0.22500000000000001</v>
      </c>
      <c r="J358" s="198" t="s">
        <v>580</v>
      </c>
      <c r="K358" s="258">
        <v>0.51</v>
      </c>
      <c r="L358" s="267">
        <v>0.51</v>
      </c>
      <c r="M358" s="1470"/>
      <c r="N358" s="1282" t="s">
        <v>79</v>
      </c>
      <c r="O358" s="1243"/>
      <c r="P358" s="1559"/>
      <c r="Q358" s="1243">
        <f>E359</f>
        <v>2</v>
      </c>
      <c r="R358" s="1430">
        <f>F359</f>
        <v>2</v>
      </c>
      <c r="S358" s="1243">
        <f>E372+H372</f>
        <v>4.9000000000000004</v>
      </c>
      <c r="T358" s="1441">
        <f>F372+I372</f>
        <v>4.9000000000000004</v>
      </c>
      <c r="U358" s="1243">
        <f t="shared" si="348"/>
        <v>2</v>
      </c>
      <c r="V358" s="1430">
        <f t="shared" si="349"/>
        <v>2</v>
      </c>
      <c r="W358" s="1243">
        <f t="shared" si="350"/>
        <v>6.9</v>
      </c>
      <c r="X358" s="1339">
        <f t="shared" si="351"/>
        <v>6.9</v>
      </c>
      <c r="Z358" s="2104" t="s">
        <v>857</v>
      </c>
      <c r="AA358" s="1264"/>
      <c r="AB358" s="1544"/>
      <c r="AC358" s="1266"/>
      <c r="AD358" s="1426"/>
      <c r="AE358" s="1269"/>
      <c r="AF358" s="1507"/>
      <c r="AG358" s="1269">
        <f t="shared" si="340"/>
        <v>0</v>
      </c>
      <c r="AH358" s="1427">
        <f t="shared" si="341"/>
        <v>0</v>
      </c>
      <c r="AI358" s="1269">
        <f t="shared" si="342"/>
        <v>0</v>
      </c>
      <c r="AJ358" s="1428">
        <f t="shared" si="343"/>
        <v>0</v>
      </c>
      <c r="AL358" s="2222" t="s">
        <v>873</v>
      </c>
      <c r="AM358" s="2226">
        <f t="shared" ref="AM358:AM386" si="353">O362+Q362+S362</f>
        <v>298.72000000000003</v>
      </c>
      <c r="AN358" s="1289">
        <f t="shared" ref="AN358:AN386" si="354">P362+R362+T362</f>
        <v>248.44</v>
      </c>
      <c r="AO358" s="2104" t="s">
        <v>857</v>
      </c>
      <c r="AP358" s="1503"/>
      <c r="AQ358" s="1518">
        <f t="shared" ref="AQ358:AQ372" si="355">AB358+AD358+AF358</f>
        <v>0</v>
      </c>
    </row>
    <row r="359" spans="1:46" ht="15.75" thickBot="1">
      <c r="A359" s="112"/>
      <c r="B359" s="1775"/>
      <c r="C359" s="115"/>
      <c r="D359" s="2753" t="s">
        <v>491</v>
      </c>
      <c r="E359" s="1805">
        <v>2</v>
      </c>
      <c r="F359" s="1727">
        <v>2</v>
      </c>
      <c r="G359" s="1867" t="s">
        <v>569</v>
      </c>
      <c r="H359" s="243">
        <v>6</v>
      </c>
      <c r="I359" s="1774">
        <v>6</v>
      </c>
      <c r="J359" s="2816" t="s">
        <v>81</v>
      </c>
      <c r="K359" s="243">
        <v>76.8</v>
      </c>
      <c r="L359" s="245">
        <v>76.8</v>
      </c>
      <c r="M359" s="100"/>
      <c r="N359" s="1285" t="s">
        <v>412</v>
      </c>
      <c r="O359" s="1244">
        <f t="shared" ref="O359:T359" si="356">AA357</f>
        <v>0</v>
      </c>
      <c r="P359" s="1468">
        <f t="shared" si="356"/>
        <v>0</v>
      </c>
      <c r="Q359" s="1244">
        <f t="shared" si="356"/>
        <v>45.5</v>
      </c>
      <c r="R359" s="1442">
        <f t="shared" si="356"/>
        <v>45.5</v>
      </c>
      <c r="S359" s="1244">
        <f t="shared" si="356"/>
        <v>0</v>
      </c>
      <c r="T359" s="1443">
        <f t="shared" si="356"/>
        <v>0</v>
      </c>
      <c r="U359" s="1244">
        <f t="shared" si="348"/>
        <v>45.5</v>
      </c>
      <c r="V359" s="1287">
        <f t="shared" si="349"/>
        <v>45.5</v>
      </c>
      <c r="W359" s="1244">
        <f t="shared" si="350"/>
        <v>45.5</v>
      </c>
      <c r="X359" s="1442">
        <f t="shared" si="351"/>
        <v>45.5</v>
      </c>
      <c r="Z359" s="1300" t="s">
        <v>434</v>
      </c>
      <c r="AA359" s="1043"/>
      <c r="AB359" s="1545"/>
      <c r="AC359" s="1267"/>
      <c r="AD359" s="1429"/>
      <c r="AE359" s="1267"/>
      <c r="AF359" s="1508"/>
      <c r="AG359" s="1267">
        <f t="shared" si="340"/>
        <v>0</v>
      </c>
      <c r="AH359" s="1430">
        <f t="shared" si="341"/>
        <v>0</v>
      </c>
      <c r="AI359" s="1267">
        <f t="shared" si="342"/>
        <v>0</v>
      </c>
      <c r="AJ359" s="1339">
        <f t="shared" si="343"/>
        <v>0</v>
      </c>
      <c r="AL359" s="2223" t="s">
        <v>874</v>
      </c>
      <c r="AM359" s="2226">
        <f t="shared" si="353"/>
        <v>0</v>
      </c>
      <c r="AN359" s="1289">
        <f t="shared" si="354"/>
        <v>0</v>
      </c>
      <c r="AO359" s="1300" t="s">
        <v>434</v>
      </c>
      <c r="AP359" s="1503">
        <f t="shared" ref="AP359:AP372" si="357">AA359+AC359+AE359</f>
        <v>0</v>
      </c>
      <c r="AQ359" s="1518">
        <f t="shared" si="355"/>
        <v>0</v>
      </c>
    </row>
    <row r="360" spans="1:46" ht="15.75" thickBot="1">
      <c r="A360" s="112"/>
      <c r="B360" s="1775"/>
      <c r="C360" s="115"/>
      <c r="D360" s="1804" t="s">
        <v>639</v>
      </c>
      <c r="E360" s="1805">
        <v>2</v>
      </c>
      <c r="F360" s="1727">
        <v>2</v>
      </c>
      <c r="G360" s="2935" t="s">
        <v>753</v>
      </c>
      <c r="H360" s="1658"/>
      <c r="I360" s="2579"/>
      <c r="J360" s="2598" t="s">
        <v>446</v>
      </c>
      <c r="K360" s="2599"/>
      <c r="L360" s="1727">
        <v>1</v>
      </c>
      <c r="M360" s="100"/>
      <c r="N360" s="1282" t="s">
        <v>105</v>
      </c>
      <c r="O360" s="1243"/>
      <c r="P360" s="1236"/>
      <c r="Q360" s="1243"/>
      <c r="R360" s="1339"/>
      <c r="S360" s="1243"/>
      <c r="T360" s="1444"/>
      <c r="U360" s="1243">
        <f t="shared" si="348"/>
        <v>0</v>
      </c>
      <c r="V360" s="1430">
        <f t="shared" si="349"/>
        <v>0</v>
      </c>
      <c r="W360" s="1243">
        <f t="shared" si="350"/>
        <v>0</v>
      </c>
      <c r="X360" s="1339">
        <f t="shared" si="351"/>
        <v>0</v>
      </c>
      <c r="Z360" s="1299" t="s">
        <v>298</v>
      </c>
      <c r="AA360" s="1043"/>
      <c r="AB360" s="1546"/>
      <c r="AC360" s="1267"/>
      <c r="AD360" s="1429"/>
      <c r="AE360" s="1267"/>
      <c r="AF360" s="1508"/>
      <c r="AG360" s="1267">
        <f t="shared" si="340"/>
        <v>0</v>
      </c>
      <c r="AH360" s="1430">
        <f t="shared" si="341"/>
        <v>0</v>
      </c>
      <c r="AI360" s="1267">
        <f t="shared" si="342"/>
        <v>0</v>
      </c>
      <c r="AJ360" s="1339">
        <f t="shared" si="343"/>
        <v>0</v>
      </c>
      <c r="AL360" s="1282" t="s">
        <v>70</v>
      </c>
      <c r="AM360" s="1307">
        <f t="shared" si="353"/>
        <v>143</v>
      </c>
      <c r="AN360" s="1284">
        <f t="shared" si="354"/>
        <v>100</v>
      </c>
      <c r="AO360" s="1299" t="s">
        <v>298</v>
      </c>
      <c r="AP360" s="1503">
        <f t="shared" si="357"/>
        <v>0</v>
      </c>
      <c r="AQ360" s="1518">
        <f t="shared" si="355"/>
        <v>0</v>
      </c>
    </row>
    <row r="361" spans="1:46" ht="15.75" thickBot="1">
      <c r="A361" s="112"/>
      <c r="B361" s="1775"/>
      <c r="C361" s="115"/>
      <c r="D361" s="2588" t="s">
        <v>975</v>
      </c>
      <c r="E361" s="115"/>
      <c r="F361" s="111"/>
      <c r="G361" s="1652" t="s">
        <v>100</v>
      </c>
      <c r="H361" s="1763" t="s">
        <v>101</v>
      </c>
      <c r="I361" s="1766" t="s">
        <v>102</v>
      </c>
      <c r="J361" s="100"/>
      <c r="K361" s="100"/>
      <c r="L361" s="100"/>
      <c r="M361" s="100"/>
      <c r="N361" s="476" t="s">
        <v>45</v>
      </c>
      <c r="O361" s="1556">
        <f>E342</f>
        <v>164.92</v>
      </c>
      <c r="P361" s="1450">
        <f>F342</f>
        <v>124</v>
      </c>
      <c r="Q361" s="1243"/>
      <c r="R361" s="1339"/>
      <c r="S361" s="1243">
        <f>E370</f>
        <v>88</v>
      </c>
      <c r="T361" s="1444">
        <f>F370</f>
        <v>67</v>
      </c>
      <c r="U361" s="1243">
        <f t="shared" si="348"/>
        <v>164.92</v>
      </c>
      <c r="V361" s="1430">
        <f t="shared" si="349"/>
        <v>124</v>
      </c>
      <c r="W361" s="1243">
        <f t="shared" si="350"/>
        <v>88</v>
      </c>
      <c r="X361" s="1339">
        <f t="shared" si="351"/>
        <v>67</v>
      </c>
      <c r="Z361" s="1301" t="s">
        <v>494</v>
      </c>
      <c r="AA361" s="1043"/>
      <c r="AB361" s="1547"/>
      <c r="AC361" s="1267"/>
      <c r="AD361" s="1429"/>
      <c r="AE361" s="1268"/>
      <c r="AF361" s="1509"/>
      <c r="AG361" s="1268">
        <f t="shared" si="340"/>
        <v>0</v>
      </c>
      <c r="AH361" s="1432">
        <f t="shared" si="341"/>
        <v>0</v>
      </c>
      <c r="AI361" s="1268">
        <f t="shared" si="342"/>
        <v>0</v>
      </c>
      <c r="AJ361" s="1232">
        <f t="shared" si="343"/>
        <v>0</v>
      </c>
      <c r="AL361" s="1290" t="s">
        <v>104</v>
      </c>
      <c r="AM361" s="1283">
        <f t="shared" si="353"/>
        <v>20</v>
      </c>
      <c r="AN361" s="1284">
        <f t="shared" si="354"/>
        <v>20</v>
      </c>
      <c r="AO361" s="1301" t="s">
        <v>494</v>
      </c>
      <c r="AP361" s="1503">
        <f t="shared" si="357"/>
        <v>0</v>
      </c>
      <c r="AQ361" s="1518">
        <f t="shared" si="355"/>
        <v>0</v>
      </c>
    </row>
    <row r="362" spans="1:46" ht="15.75" thickBot="1">
      <c r="A362" s="112"/>
      <c r="B362" s="1775"/>
      <c r="C362" s="115"/>
      <c r="D362" s="198" t="s">
        <v>580</v>
      </c>
      <c r="E362" s="258">
        <v>0.5</v>
      </c>
      <c r="F362" s="267">
        <v>0.5</v>
      </c>
      <c r="G362" s="2936" t="s">
        <v>92</v>
      </c>
      <c r="H362" s="1785">
        <v>1.5</v>
      </c>
      <c r="I362" s="1786">
        <v>1.5</v>
      </c>
      <c r="J362" s="2351" t="s">
        <v>693</v>
      </c>
      <c r="K362" s="1760"/>
      <c r="L362" s="2609"/>
      <c r="M362" s="100"/>
      <c r="N362" s="2222" t="s">
        <v>873</v>
      </c>
      <c r="O362" s="1245">
        <f t="shared" ref="O362:T362" si="358">AA372</f>
        <v>108.79500000000002</v>
      </c>
      <c r="P362" s="1445">
        <f t="shared" si="358"/>
        <v>92.44</v>
      </c>
      <c r="Q362" s="2224">
        <f t="shared" si="358"/>
        <v>189.92499999999998</v>
      </c>
      <c r="R362" s="2225">
        <f t="shared" si="358"/>
        <v>156</v>
      </c>
      <c r="S362" s="1245">
        <f t="shared" si="358"/>
        <v>0</v>
      </c>
      <c r="T362" s="1447">
        <f t="shared" si="358"/>
        <v>0</v>
      </c>
      <c r="U362" s="2224">
        <f t="shared" ref="U362:X364" si="359">O362+Q362</f>
        <v>298.72000000000003</v>
      </c>
      <c r="V362" s="1289">
        <f t="shared" si="359"/>
        <v>248.44</v>
      </c>
      <c r="W362" s="2224">
        <f t="shared" si="359"/>
        <v>189.92499999999998</v>
      </c>
      <c r="X362" s="2225">
        <f t="shared" si="359"/>
        <v>156</v>
      </c>
      <c r="Z362" s="1301" t="s">
        <v>63</v>
      </c>
      <c r="AA362" s="1264"/>
      <c r="AB362" s="1544"/>
      <c r="AC362" s="1266"/>
      <c r="AD362" s="1426"/>
      <c r="AE362" s="1267"/>
      <c r="AF362" s="1508"/>
      <c r="AG362" s="1267">
        <f t="shared" si="340"/>
        <v>0</v>
      </c>
      <c r="AH362" s="1430">
        <f t="shared" si="341"/>
        <v>0</v>
      </c>
      <c r="AI362" s="1267">
        <f t="shared" si="342"/>
        <v>0</v>
      </c>
      <c r="AJ362" s="1339">
        <f t="shared" si="343"/>
        <v>0</v>
      </c>
      <c r="AL362" s="1282" t="s">
        <v>132</v>
      </c>
      <c r="AM362" s="1283">
        <f t="shared" si="353"/>
        <v>0</v>
      </c>
      <c r="AN362" s="1284">
        <f t="shared" si="354"/>
        <v>0</v>
      </c>
      <c r="AO362" s="1301" t="s">
        <v>63</v>
      </c>
      <c r="AP362" s="1503">
        <f t="shared" si="357"/>
        <v>0</v>
      </c>
      <c r="AQ362" s="1518">
        <f t="shared" si="355"/>
        <v>0</v>
      </c>
    </row>
    <row r="363" spans="1:46" ht="15.75" thickBot="1">
      <c r="A363" s="112"/>
      <c r="B363" s="1775"/>
      <c r="C363" s="115"/>
      <c r="D363" s="1804" t="s">
        <v>163</v>
      </c>
      <c r="E363" s="243">
        <v>8.0000000000000002E-3</v>
      </c>
      <c r="F363" s="1801">
        <v>8.0000000000000002E-3</v>
      </c>
      <c r="G363" s="2755" t="s">
        <v>81</v>
      </c>
      <c r="H363" s="2623">
        <v>100</v>
      </c>
      <c r="I363" s="1801"/>
      <c r="J363" s="1795" t="s">
        <v>100</v>
      </c>
      <c r="K363" s="172" t="s">
        <v>101</v>
      </c>
      <c r="L363" s="173" t="s">
        <v>102</v>
      </c>
      <c r="M363" s="100"/>
      <c r="N363" s="2223" t="s">
        <v>874</v>
      </c>
      <c r="O363" s="1245">
        <f t="shared" ref="O363:T363" si="360">AA378</f>
        <v>0</v>
      </c>
      <c r="P363" s="1445">
        <f t="shared" si="360"/>
        <v>0</v>
      </c>
      <c r="Q363" s="1245">
        <f t="shared" si="360"/>
        <v>0</v>
      </c>
      <c r="R363" s="1446">
        <f t="shared" si="360"/>
        <v>0</v>
      </c>
      <c r="S363" s="1245">
        <f t="shared" si="360"/>
        <v>0</v>
      </c>
      <c r="T363" s="1447">
        <f t="shared" si="360"/>
        <v>0</v>
      </c>
      <c r="U363" s="1245">
        <f t="shared" si="359"/>
        <v>0</v>
      </c>
      <c r="V363" s="1289">
        <f t="shared" si="359"/>
        <v>0</v>
      </c>
      <c r="W363" s="1245">
        <f t="shared" si="359"/>
        <v>0</v>
      </c>
      <c r="X363" s="1446">
        <f t="shared" si="359"/>
        <v>0</v>
      </c>
      <c r="Z363" s="1700" t="s">
        <v>583</v>
      </c>
      <c r="AA363" s="1043"/>
      <c r="AB363" s="1545"/>
      <c r="AC363" s="1267">
        <f>E357</f>
        <v>2.6</v>
      </c>
      <c r="AD363" s="1429">
        <f>F357</f>
        <v>2</v>
      </c>
      <c r="AE363" s="1267"/>
      <c r="AF363" s="1508"/>
      <c r="AG363" s="1267">
        <f t="shared" si="340"/>
        <v>2.6</v>
      </c>
      <c r="AH363" s="1430">
        <f t="shared" si="341"/>
        <v>2</v>
      </c>
      <c r="AI363" s="1267">
        <f t="shared" si="342"/>
        <v>2.6</v>
      </c>
      <c r="AJ363" s="1339">
        <f t="shared" si="343"/>
        <v>2</v>
      </c>
      <c r="AL363" s="476" t="s">
        <v>85</v>
      </c>
      <c r="AM363" s="1283">
        <f t="shared" si="353"/>
        <v>82.24</v>
      </c>
      <c r="AN363" s="1284">
        <f t="shared" si="354"/>
        <v>67.02</v>
      </c>
      <c r="AO363" s="1700" t="s">
        <v>583</v>
      </c>
      <c r="AP363" s="1503">
        <f t="shared" si="357"/>
        <v>2.6</v>
      </c>
      <c r="AQ363" s="1518">
        <f t="shared" si="355"/>
        <v>2</v>
      </c>
    </row>
    <row r="364" spans="1:46">
      <c r="A364" s="112"/>
      <c r="B364" s="1775"/>
      <c r="C364" s="115"/>
      <c r="D364" s="257" t="s">
        <v>569</v>
      </c>
      <c r="E364" s="258">
        <v>160</v>
      </c>
      <c r="F364" s="879">
        <v>160</v>
      </c>
      <c r="G364" s="2701" t="s">
        <v>1007</v>
      </c>
      <c r="H364" s="2654"/>
      <c r="I364" s="111"/>
      <c r="J364" s="2613" t="s">
        <v>694</v>
      </c>
      <c r="K364" s="2614">
        <v>143</v>
      </c>
      <c r="L364" s="2615">
        <v>100</v>
      </c>
      <c r="M364" s="100"/>
      <c r="N364" s="1282" t="s">
        <v>70</v>
      </c>
      <c r="O364" s="1690">
        <f t="shared" ref="O364:T364" si="361">AA386</f>
        <v>0</v>
      </c>
      <c r="P364" s="1450">
        <f t="shared" si="361"/>
        <v>0</v>
      </c>
      <c r="Q364" s="1246">
        <f t="shared" si="361"/>
        <v>143</v>
      </c>
      <c r="R364" s="1339">
        <f t="shared" si="361"/>
        <v>100</v>
      </c>
      <c r="S364" s="1246">
        <f t="shared" si="361"/>
        <v>0</v>
      </c>
      <c r="T364" s="1444">
        <f t="shared" si="361"/>
        <v>0</v>
      </c>
      <c r="U364" s="1246">
        <f t="shared" si="359"/>
        <v>143</v>
      </c>
      <c r="V364" s="1430">
        <f t="shared" si="359"/>
        <v>100</v>
      </c>
      <c r="W364" s="1246">
        <f t="shared" si="359"/>
        <v>143</v>
      </c>
      <c r="X364" s="1339">
        <f t="shared" si="359"/>
        <v>100</v>
      </c>
      <c r="Z364" s="1300" t="s">
        <v>433</v>
      </c>
      <c r="AA364" s="1043"/>
      <c r="AB364" s="1546"/>
      <c r="AC364" s="1267"/>
      <c r="AD364" s="1429"/>
      <c r="AE364" s="1267"/>
      <c r="AF364" s="1508"/>
      <c r="AG364" s="1267">
        <f t="shared" si="340"/>
        <v>0</v>
      </c>
      <c r="AH364" s="1430">
        <f t="shared" si="341"/>
        <v>0</v>
      </c>
      <c r="AI364" s="1267">
        <f t="shared" si="342"/>
        <v>0</v>
      </c>
      <c r="AJ364" s="1339">
        <f t="shared" si="343"/>
        <v>0</v>
      </c>
      <c r="AL364" s="476" t="s">
        <v>438</v>
      </c>
      <c r="AM364" s="1283">
        <f t="shared" si="353"/>
        <v>121.9</v>
      </c>
      <c r="AN364" s="1284">
        <f t="shared" si="354"/>
        <v>86.5</v>
      </c>
      <c r="AO364" s="1300" t="s">
        <v>433</v>
      </c>
      <c r="AP364" s="1503">
        <f t="shared" si="357"/>
        <v>0</v>
      </c>
      <c r="AQ364" s="1518">
        <f t="shared" si="355"/>
        <v>0</v>
      </c>
    </row>
    <row r="365" spans="1:46">
      <c r="A365" s="112"/>
      <c r="B365" s="1775"/>
      <c r="C365" s="115"/>
      <c r="D365" s="2598" t="s">
        <v>446</v>
      </c>
      <c r="E365" s="2599"/>
      <c r="F365" s="1727">
        <v>0.9</v>
      </c>
      <c r="G365" s="1868" t="s">
        <v>50</v>
      </c>
      <c r="H365" s="243">
        <v>7</v>
      </c>
      <c r="I365" s="1774">
        <v>7</v>
      </c>
      <c r="J365" s="2619"/>
      <c r="K365" s="2620"/>
      <c r="L365" s="2621"/>
      <c r="M365" s="100"/>
      <c r="N365" s="1290" t="s">
        <v>104</v>
      </c>
      <c r="O365" s="1690">
        <f t="shared" ref="O365:T365" si="362">AA390</f>
        <v>20</v>
      </c>
      <c r="P365" s="1236">
        <f t="shared" si="362"/>
        <v>20</v>
      </c>
      <c r="Q365" s="1246">
        <f t="shared" si="362"/>
        <v>0</v>
      </c>
      <c r="R365" s="1430">
        <f t="shared" si="362"/>
        <v>0</v>
      </c>
      <c r="S365" s="1246">
        <f t="shared" si="362"/>
        <v>0</v>
      </c>
      <c r="T365" s="1444">
        <f t="shared" si="362"/>
        <v>0</v>
      </c>
      <c r="U365" s="1243">
        <f t="shared" ref="U365:U387" si="363">O365+Q365</f>
        <v>20</v>
      </c>
      <c r="V365" s="1430">
        <f t="shared" ref="V365:V392" si="364">P365+R365</f>
        <v>20</v>
      </c>
      <c r="W365" s="1243">
        <f t="shared" ref="W365:W390" si="365">Q365+S365</f>
        <v>0</v>
      </c>
      <c r="X365" s="1339">
        <f t="shared" ref="X365:X392" si="366">R365+T365</f>
        <v>0</v>
      </c>
      <c r="Z365" s="1301" t="s">
        <v>125</v>
      </c>
      <c r="AA365" s="1043"/>
      <c r="AB365" s="1546"/>
      <c r="AC365" s="1267">
        <f>E351</f>
        <v>70</v>
      </c>
      <c r="AD365" s="1429">
        <f>F351</f>
        <v>56</v>
      </c>
      <c r="AE365" s="1267"/>
      <c r="AF365" s="1508"/>
      <c r="AG365" s="1267">
        <f t="shared" si="340"/>
        <v>70</v>
      </c>
      <c r="AH365" s="1430">
        <f t="shared" si="341"/>
        <v>56</v>
      </c>
      <c r="AI365" s="1267">
        <f t="shared" si="342"/>
        <v>70</v>
      </c>
      <c r="AJ365" s="1339">
        <f t="shared" si="343"/>
        <v>56</v>
      </c>
      <c r="AL365" s="1282" t="s">
        <v>121</v>
      </c>
      <c r="AM365" s="1283">
        <f t="shared" si="353"/>
        <v>0</v>
      </c>
      <c r="AN365" s="1284">
        <f t="shared" si="354"/>
        <v>0</v>
      </c>
      <c r="AO365" s="1301" t="s">
        <v>125</v>
      </c>
      <c r="AP365" s="1503">
        <f t="shared" si="357"/>
        <v>70</v>
      </c>
      <c r="AQ365" s="1518">
        <f t="shared" si="355"/>
        <v>56</v>
      </c>
    </row>
    <row r="366" spans="1:46">
      <c r="A366" s="112"/>
      <c r="B366" s="1775"/>
      <c r="C366" s="115"/>
      <c r="D366" s="112"/>
      <c r="E366" s="115"/>
      <c r="F366" s="111"/>
      <c r="G366" s="2934" t="s">
        <v>80</v>
      </c>
      <c r="H366" s="2937">
        <v>105.5</v>
      </c>
      <c r="I366" s="879">
        <v>100</v>
      </c>
      <c r="J366" s="112"/>
      <c r="K366" s="100"/>
      <c r="L366" s="111"/>
      <c r="M366" s="100"/>
      <c r="N366" s="1282" t="s">
        <v>132</v>
      </c>
      <c r="O366" s="1243"/>
      <c r="P366" s="1236"/>
      <c r="Q366" s="1243"/>
      <c r="R366" s="1339"/>
      <c r="S366" s="1243"/>
      <c r="T366" s="1444"/>
      <c r="U366" s="1243">
        <f t="shared" si="363"/>
        <v>0</v>
      </c>
      <c r="V366" s="1430">
        <f t="shared" si="364"/>
        <v>0</v>
      </c>
      <c r="W366" s="1243">
        <f t="shared" si="365"/>
        <v>0</v>
      </c>
      <c r="X366" s="1339">
        <f t="shared" si="366"/>
        <v>0</v>
      </c>
      <c r="Z366" s="1301" t="s">
        <v>87</v>
      </c>
      <c r="AA366" s="1043">
        <f>E343+K343</f>
        <v>28.380000000000003</v>
      </c>
      <c r="AB366" s="1549">
        <f>F343+L343</f>
        <v>23.200000000000003</v>
      </c>
      <c r="AC366" s="1267">
        <f>E354+K355+H353</f>
        <v>31.175000000000001</v>
      </c>
      <c r="AD366" s="1429">
        <f>F354+L355+I353</f>
        <v>26.1</v>
      </c>
      <c r="AE366" s="1267"/>
      <c r="AF366" s="1508"/>
      <c r="AG366" s="1267">
        <f t="shared" si="340"/>
        <v>59.555000000000007</v>
      </c>
      <c r="AH366" s="1430">
        <f t="shared" si="341"/>
        <v>49.300000000000004</v>
      </c>
      <c r="AI366" s="1267">
        <f t="shared" si="342"/>
        <v>31.175000000000001</v>
      </c>
      <c r="AJ366" s="1339">
        <f t="shared" si="343"/>
        <v>26.1</v>
      </c>
      <c r="AL366" s="1282" t="s">
        <v>65</v>
      </c>
      <c r="AM366" s="1283">
        <f t="shared" si="353"/>
        <v>0</v>
      </c>
      <c r="AN366" s="1284">
        <f t="shared" si="354"/>
        <v>0</v>
      </c>
      <c r="AO366" s="1301" t="s">
        <v>87</v>
      </c>
      <c r="AP366" s="1503">
        <f t="shared" si="357"/>
        <v>59.555000000000007</v>
      </c>
      <c r="AQ366" s="1518">
        <f t="shared" si="355"/>
        <v>49.300000000000004</v>
      </c>
    </row>
    <row r="367" spans="1:46" ht="15.75" thickBot="1">
      <c r="A367" s="1812" t="s">
        <v>399</v>
      </c>
      <c r="B367" s="1778"/>
      <c r="C367" s="1780">
        <f>C350+C352+C354+C355+C356+C357+C358+60+130</f>
        <v>850</v>
      </c>
      <c r="D367" s="1777"/>
      <c r="E367" s="1780"/>
      <c r="F367" s="1779"/>
      <c r="G367" s="2847" t="s">
        <v>81</v>
      </c>
      <c r="H367" s="2938">
        <v>50</v>
      </c>
      <c r="I367" s="2764">
        <v>50</v>
      </c>
      <c r="J367" s="1777"/>
      <c r="K367" s="1780"/>
      <c r="L367" s="1779"/>
      <c r="M367" s="100"/>
      <c r="N367" s="476" t="s">
        <v>424</v>
      </c>
      <c r="O367" s="1243">
        <f t="shared" ref="O367:T367" si="367">AA393</f>
        <v>82.24</v>
      </c>
      <c r="P367" s="1236">
        <f t="shared" si="367"/>
        <v>67.02</v>
      </c>
      <c r="Q367" s="1243">
        <f t="shared" si="367"/>
        <v>0</v>
      </c>
      <c r="R367" s="1339">
        <f t="shared" si="367"/>
        <v>0</v>
      </c>
      <c r="S367" s="1243">
        <f t="shared" si="367"/>
        <v>0</v>
      </c>
      <c r="T367" s="1444">
        <f t="shared" si="367"/>
        <v>0</v>
      </c>
      <c r="U367" s="1243">
        <f t="shared" si="363"/>
        <v>82.24</v>
      </c>
      <c r="V367" s="1430">
        <f t="shared" si="364"/>
        <v>67.02</v>
      </c>
      <c r="W367" s="1243">
        <f t="shared" si="365"/>
        <v>0</v>
      </c>
      <c r="X367" s="1339">
        <f t="shared" si="366"/>
        <v>0</v>
      </c>
      <c r="Z367" s="1301" t="s">
        <v>68</v>
      </c>
      <c r="AA367" s="1043"/>
      <c r="AB367" s="1549"/>
      <c r="AC367" s="1267">
        <f>E352+H352+K356</f>
        <v>71.25</v>
      </c>
      <c r="AD367" s="1429">
        <f>F352+L356+I352</f>
        <v>57</v>
      </c>
      <c r="AE367" s="1267"/>
      <c r="AF367" s="1508"/>
      <c r="AG367" s="1267">
        <f t="shared" si="340"/>
        <v>71.25</v>
      </c>
      <c r="AH367" s="1430">
        <f t="shared" si="341"/>
        <v>57</v>
      </c>
      <c r="AI367" s="1267">
        <f t="shared" si="342"/>
        <v>71.25</v>
      </c>
      <c r="AJ367" s="1339">
        <f t="shared" si="343"/>
        <v>57</v>
      </c>
      <c r="AL367" s="1282" t="s">
        <v>60</v>
      </c>
      <c r="AM367" s="1283">
        <f t="shared" si="353"/>
        <v>125.5</v>
      </c>
      <c r="AN367" s="1284">
        <f t="shared" si="354"/>
        <v>120</v>
      </c>
      <c r="AO367" s="1301" t="s">
        <v>68</v>
      </c>
      <c r="AP367" s="1503">
        <f t="shared" si="357"/>
        <v>71.25</v>
      </c>
      <c r="AQ367" s="1518">
        <f t="shared" si="355"/>
        <v>57</v>
      </c>
    </row>
    <row r="368" spans="1:46" ht="15.75" thickBot="1">
      <c r="A368" s="2939"/>
      <c r="B368" s="376" t="s">
        <v>245</v>
      </c>
      <c r="C368" s="2940"/>
      <c r="D368" s="1630" t="s">
        <v>766</v>
      </c>
      <c r="E368" s="1760"/>
      <c r="F368" s="2609"/>
      <c r="G368" s="1735"/>
      <c r="H368" s="1735"/>
      <c r="I368" s="1736"/>
      <c r="J368" s="2941" t="s">
        <v>916</v>
      </c>
      <c r="K368" s="2697"/>
      <c r="L368" s="2698"/>
      <c r="M368" s="703"/>
      <c r="N368" s="1282" t="s">
        <v>425</v>
      </c>
      <c r="O368" s="1243">
        <f t="shared" ref="O368:T368" si="368">AA397</f>
        <v>0</v>
      </c>
      <c r="P368" s="1448">
        <f t="shared" si="368"/>
        <v>0</v>
      </c>
      <c r="Q368" s="1243">
        <f t="shared" si="368"/>
        <v>121.9</v>
      </c>
      <c r="R368" s="1430">
        <f t="shared" si="368"/>
        <v>86.5</v>
      </c>
      <c r="S368" s="1243">
        <f t="shared" si="368"/>
        <v>0</v>
      </c>
      <c r="T368" s="1449">
        <f t="shared" si="368"/>
        <v>0</v>
      </c>
      <c r="U368" s="1243">
        <f t="shared" si="363"/>
        <v>121.9</v>
      </c>
      <c r="V368" s="1430">
        <f t="shared" si="364"/>
        <v>86.5</v>
      </c>
      <c r="W368" s="1243">
        <f t="shared" si="365"/>
        <v>121.9</v>
      </c>
      <c r="X368" s="1339">
        <f t="shared" si="366"/>
        <v>86.5</v>
      </c>
      <c r="Z368" s="1301" t="s">
        <v>74</v>
      </c>
      <c r="AA368" s="1043">
        <f>K341</f>
        <v>56.174999999999997</v>
      </c>
      <c r="AB368" s="1546">
        <f>L341</f>
        <v>45</v>
      </c>
      <c r="AC368" s="1267"/>
      <c r="AD368" s="1429"/>
      <c r="AE368" s="1267"/>
      <c r="AF368" s="1508"/>
      <c r="AG368" s="1267">
        <f t="shared" si="340"/>
        <v>56.174999999999997</v>
      </c>
      <c r="AH368" s="1430">
        <f t="shared" si="341"/>
        <v>45</v>
      </c>
      <c r="AI368" s="1267">
        <f t="shared" si="342"/>
        <v>0</v>
      </c>
      <c r="AJ368" s="1339">
        <f t="shared" si="343"/>
        <v>0</v>
      </c>
      <c r="AL368" s="1282" t="s">
        <v>139</v>
      </c>
      <c r="AM368" s="1283">
        <f t="shared" si="353"/>
        <v>208</v>
      </c>
      <c r="AN368" s="1291">
        <f t="shared" si="354"/>
        <v>200</v>
      </c>
      <c r="AO368" s="1301" t="s">
        <v>74</v>
      </c>
      <c r="AP368" s="1503">
        <f t="shared" si="357"/>
        <v>56.174999999999997</v>
      </c>
      <c r="AQ368" s="1518">
        <f t="shared" si="355"/>
        <v>45</v>
      </c>
    </row>
    <row r="369" spans="1:43" ht="15.75" thickBot="1">
      <c r="A369" s="176" t="s">
        <v>705</v>
      </c>
      <c r="B369" s="284" t="s">
        <v>916</v>
      </c>
      <c r="C369" s="874">
        <v>200</v>
      </c>
      <c r="D369" s="386" t="s">
        <v>100</v>
      </c>
      <c r="E369" s="174" t="s">
        <v>101</v>
      </c>
      <c r="F369" s="1794" t="s">
        <v>102</v>
      </c>
      <c r="G369" s="386" t="s">
        <v>100</v>
      </c>
      <c r="H369" s="174" t="s">
        <v>101</v>
      </c>
      <c r="I369" s="1794" t="s">
        <v>102</v>
      </c>
      <c r="J369" s="1791" t="s">
        <v>100</v>
      </c>
      <c r="K369" s="872" t="s">
        <v>101</v>
      </c>
      <c r="L369" s="1792" t="s">
        <v>102</v>
      </c>
      <c r="M369" s="100"/>
      <c r="N369" s="1282" t="s">
        <v>121</v>
      </c>
      <c r="O369" s="1246"/>
      <c r="P369" s="1236"/>
      <c r="Q369" s="1243"/>
      <c r="R369" s="1339"/>
      <c r="S369" s="1243"/>
      <c r="T369" s="1444"/>
      <c r="U369" s="1243">
        <f t="shared" si="363"/>
        <v>0</v>
      </c>
      <c r="V369" s="1430">
        <f t="shared" si="364"/>
        <v>0</v>
      </c>
      <c r="W369" s="1243">
        <f t="shared" si="365"/>
        <v>0</v>
      </c>
      <c r="X369" s="1339">
        <f t="shared" si="366"/>
        <v>0</v>
      </c>
      <c r="Z369" s="1301" t="s">
        <v>129</v>
      </c>
      <c r="AA369" s="1043"/>
      <c r="AB369" s="1550"/>
      <c r="AC369" s="1267"/>
      <c r="AD369" s="1429"/>
      <c r="AE369" s="1267"/>
      <c r="AF369" s="1508"/>
      <c r="AG369" s="1267">
        <f t="shared" si="340"/>
        <v>0</v>
      </c>
      <c r="AH369" s="1430">
        <f t="shared" si="341"/>
        <v>0</v>
      </c>
      <c r="AI369" s="1267">
        <f t="shared" si="342"/>
        <v>0</v>
      </c>
      <c r="AJ369" s="1339">
        <f t="shared" si="343"/>
        <v>0</v>
      </c>
      <c r="AL369" s="1282" t="s">
        <v>64</v>
      </c>
      <c r="AM369" s="1283">
        <f t="shared" si="353"/>
        <v>34</v>
      </c>
      <c r="AN369" s="1291">
        <f t="shared" si="354"/>
        <v>33</v>
      </c>
      <c r="AO369" s="1301" t="s">
        <v>129</v>
      </c>
      <c r="AP369" s="1503">
        <f t="shared" si="357"/>
        <v>0</v>
      </c>
      <c r="AQ369" s="1518">
        <f t="shared" si="355"/>
        <v>0</v>
      </c>
    </row>
    <row r="370" spans="1:43">
      <c r="A370" s="112"/>
      <c r="B370" s="181" t="s">
        <v>246</v>
      </c>
      <c r="C370" s="111"/>
      <c r="D370" s="140" t="s">
        <v>45</v>
      </c>
      <c r="E370" s="2789">
        <v>88</v>
      </c>
      <c r="F370" s="2942">
        <v>67</v>
      </c>
      <c r="G370" s="1850" t="s">
        <v>80</v>
      </c>
      <c r="H370" s="139">
        <v>20</v>
      </c>
      <c r="I370" s="2864">
        <v>20</v>
      </c>
      <c r="J370" s="2880" t="s">
        <v>707</v>
      </c>
      <c r="K370" s="139">
        <v>208</v>
      </c>
      <c r="L370" s="1659">
        <v>200</v>
      </c>
      <c r="M370" s="100"/>
      <c r="N370" s="1282" t="s">
        <v>65</v>
      </c>
      <c r="O370" s="1556"/>
      <c r="P370" s="1448"/>
      <c r="Q370" s="1243"/>
      <c r="R370" s="1339"/>
      <c r="S370" s="1243"/>
      <c r="T370" s="1444"/>
      <c r="U370" s="1243">
        <f t="shared" si="363"/>
        <v>0</v>
      </c>
      <c r="V370" s="1430">
        <f t="shared" si="364"/>
        <v>0</v>
      </c>
      <c r="W370" s="1243">
        <f t="shared" si="365"/>
        <v>0</v>
      </c>
      <c r="X370" s="1339">
        <f t="shared" si="366"/>
        <v>0</v>
      </c>
      <c r="Z370" s="1301" t="s">
        <v>130</v>
      </c>
      <c r="AA370" s="1043"/>
      <c r="AB370" s="1551"/>
      <c r="AC370" s="1267"/>
      <c r="AD370" s="1429"/>
      <c r="AE370" s="1267"/>
      <c r="AF370" s="1508"/>
      <c r="AG370" s="1267">
        <f t="shared" si="340"/>
        <v>0</v>
      </c>
      <c r="AH370" s="1430">
        <f t="shared" si="341"/>
        <v>0</v>
      </c>
      <c r="AI370" s="1267">
        <f t="shared" si="342"/>
        <v>0</v>
      </c>
      <c r="AJ370" s="1339">
        <f t="shared" si="343"/>
        <v>0</v>
      </c>
      <c r="AL370" s="1282" t="s">
        <v>47</v>
      </c>
      <c r="AM370" s="1283">
        <f t="shared" si="353"/>
        <v>0</v>
      </c>
      <c r="AN370" s="1291">
        <f t="shared" si="354"/>
        <v>0</v>
      </c>
      <c r="AO370" s="1301" t="s">
        <v>127</v>
      </c>
      <c r="AP370" s="1503">
        <f t="shared" si="357"/>
        <v>0</v>
      </c>
      <c r="AQ370" s="1518">
        <f t="shared" si="355"/>
        <v>0</v>
      </c>
    </row>
    <row r="371" spans="1:43" ht="15.75" thickBot="1">
      <c r="A371" s="2362" t="s">
        <v>729</v>
      </c>
      <c r="B371" s="2334" t="s">
        <v>728</v>
      </c>
      <c r="C371" s="874" t="s">
        <v>756</v>
      </c>
      <c r="D371" s="198" t="s">
        <v>91</v>
      </c>
      <c r="E371" s="243">
        <v>34</v>
      </c>
      <c r="F371" s="1772">
        <v>33</v>
      </c>
      <c r="G371" s="1868" t="s">
        <v>82</v>
      </c>
      <c r="H371" s="243">
        <v>0.9</v>
      </c>
      <c r="I371" s="1730">
        <v>0.9</v>
      </c>
      <c r="J371" s="112"/>
      <c r="K371" s="115"/>
      <c r="L371" s="111"/>
      <c r="M371" s="100"/>
      <c r="N371" s="1282" t="s">
        <v>60</v>
      </c>
      <c r="O371" s="1243"/>
      <c r="P371" s="1450"/>
      <c r="Q371" s="1690">
        <f>H366</f>
        <v>105.5</v>
      </c>
      <c r="R371" s="1451">
        <f>I366</f>
        <v>100</v>
      </c>
      <c r="S371" s="1243">
        <f>H370</f>
        <v>20</v>
      </c>
      <c r="T371" s="1452">
        <f>I370</f>
        <v>20</v>
      </c>
      <c r="U371" s="1243">
        <f t="shared" si="363"/>
        <v>105.5</v>
      </c>
      <c r="V371" s="1430">
        <f t="shared" si="364"/>
        <v>100</v>
      </c>
      <c r="W371" s="1243">
        <f t="shared" si="365"/>
        <v>125.5</v>
      </c>
      <c r="X371" s="1339">
        <f t="shared" si="366"/>
        <v>120</v>
      </c>
      <c r="Z371" s="1300" t="s">
        <v>96</v>
      </c>
      <c r="AA371" s="2348">
        <f>E344+K342</f>
        <v>24.240000000000002</v>
      </c>
      <c r="AB371" s="1552">
        <f>F344+L342</f>
        <v>24.240000000000002</v>
      </c>
      <c r="AC371" s="1268">
        <f>H354+E360+K357</f>
        <v>14.9</v>
      </c>
      <c r="AD371" s="1431">
        <f>I354+F360+L357</f>
        <v>14.9</v>
      </c>
      <c r="AE371" s="1268"/>
      <c r="AF371" s="1509"/>
      <c r="AG371" s="1268">
        <f t="shared" si="340"/>
        <v>39.14</v>
      </c>
      <c r="AH371" s="1432">
        <f t="shared" si="341"/>
        <v>39.14</v>
      </c>
      <c r="AI371" s="1268">
        <f t="shared" si="342"/>
        <v>14.9</v>
      </c>
      <c r="AJ371" s="1232">
        <f t="shared" si="343"/>
        <v>14.9</v>
      </c>
      <c r="AL371" s="1282" t="s">
        <v>67</v>
      </c>
      <c r="AM371" s="1283">
        <f t="shared" si="353"/>
        <v>0</v>
      </c>
      <c r="AN371" s="1291">
        <f t="shared" si="354"/>
        <v>0</v>
      </c>
      <c r="AO371" s="1504" t="s">
        <v>160</v>
      </c>
      <c r="AP371" s="2178">
        <f t="shared" si="357"/>
        <v>39.14</v>
      </c>
      <c r="AQ371" s="2159">
        <f t="shared" si="355"/>
        <v>39.14</v>
      </c>
    </row>
    <row r="372" spans="1:43" ht="15.75" thickBot="1">
      <c r="A372" s="1823" t="s">
        <v>909</v>
      </c>
      <c r="B372" s="2278" t="s">
        <v>765</v>
      </c>
      <c r="C372" s="2943"/>
      <c r="D372" s="257" t="s">
        <v>491</v>
      </c>
      <c r="E372" s="258">
        <v>4</v>
      </c>
      <c r="F372" s="2944">
        <v>4</v>
      </c>
      <c r="G372" s="2328" t="s">
        <v>79</v>
      </c>
      <c r="H372" s="1805">
        <v>0.9</v>
      </c>
      <c r="I372" s="1806">
        <v>0.9</v>
      </c>
      <c r="J372" s="112"/>
      <c r="K372" s="115"/>
      <c r="L372" s="111"/>
      <c r="M372" s="100"/>
      <c r="N372" s="1282" t="s">
        <v>139</v>
      </c>
      <c r="O372" s="1243"/>
      <c r="P372" s="1236"/>
      <c r="Q372" s="1243"/>
      <c r="R372" s="1339"/>
      <c r="S372" s="1243">
        <f>K370</f>
        <v>208</v>
      </c>
      <c r="T372" s="1444">
        <f>L370</f>
        <v>200</v>
      </c>
      <c r="U372" s="1243">
        <f t="shared" si="363"/>
        <v>0</v>
      </c>
      <c r="V372" s="1430">
        <f t="shared" si="364"/>
        <v>0</v>
      </c>
      <c r="W372" s="1243">
        <f t="shared" si="365"/>
        <v>208</v>
      </c>
      <c r="X372" s="1339">
        <f t="shared" si="366"/>
        <v>200</v>
      </c>
      <c r="Z372" s="2139" t="s">
        <v>859</v>
      </c>
      <c r="AA372" s="2140">
        <f t="shared" ref="AA372:AF372" si="369">SUM(AA359:AA371)</f>
        <v>108.79500000000002</v>
      </c>
      <c r="AB372" s="2151">
        <f t="shared" si="369"/>
        <v>92.44</v>
      </c>
      <c r="AC372" s="2152">
        <f t="shared" si="369"/>
        <v>189.92499999999998</v>
      </c>
      <c r="AD372" s="2347">
        <f t="shared" si="369"/>
        <v>156</v>
      </c>
      <c r="AE372" s="2154">
        <f t="shared" si="369"/>
        <v>0</v>
      </c>
      <c r="AF372" s="2141">
        <f t="shared" si="369"/>
        <v>0</v>
      </c>
      <c r="AG372" s="1737">
        <f t="shared" si="340"/>
        <v>298.72000000000003</v>
      </c>
      <c r="AH372" s="1430">
        <f t="shared" si="341"/>
        <v>248.44</v>
      </c>
      <c r="AI372" s="1737">
        <f t="shared" si="342"/>
        <v>189.92499999999998</v>
      </c>
      <c r="AJ372" s="1453">
        <f t="shared" si="343"/>
        <v>156</v>
      </c>
      <c r="AL372" s="1282" t="s">
        <v>82</v>
      </c>
      <c r="AM372" s="1283">
        <f t="shared" si="353"/>
        <v>18.61</v>
      </c>
      <c r="AN372" s="1291">
        <f t="shared" si="354"/>
        <v>18.61</v>
      </c>
      <c r="AO372" s="2139" t="s">
        <v>859</v>
      </c>
      <c r="AP372" s="2173">
        <f t="shared" si="357"/>
        <v>298.72000000000003</v>
      </c>
      <c r="AQ372" s="1519">
        <f t="shared" si="355"/>
        <v>248.44</v>
      </c>
    </row>
    <row r="373" spans="1:43">
      <c r="A373" s="201" t="s">
        <v>9</v>
      </c>
      <c r="B373" s="261" t="s">
        <v>731</v>
      </c>
      <c r="C373" s="248">
        <v>20</v>
      </c>
      <c r="D373" s="198" t="s">
        <v>164</v>
      </c>
      <c r="E373" s="1805" t="s">
        <v>732</v>
      </c>
      <c r="F373" s="1806">
        <v>4</v>
      </c>
      <c r="G373" s="1810" t="s">
        <v>709</v>
      </c>
      <c r="H373" s="244">
        <v>1E-3</v>
      </c>
      <c r="I373" s="1730">
        <v>1E-3</v>
      </c>
      <c r="J373" s="112"/>
      <c r="K373" s="115"/>
      <c r="L373" s="111"/>
      <c r="M373" s="100"/>
      <c r="N373" s="1282" t="s">
        <v>64</v>
      </c>
      <c r="O373" s="1243"/>
      <c r="P373" s="1236"/>
      <c r="Q373" s="1243"/>
      <c r="R373" s="1339"/>
      <c r="S373" s="1243">
        <f>E371</f>
        <v>34</v>
      </c>
      <c r="T373" s="1444">
        <f>F371</f>
        <v>33</v>
      </c>
      <c r="U373" s="1243">
        <f t="shared" si="363"/>
        <v>0</v>
      </c>
      <c r="V373" s="1430">
        <f t="shared" si="364"/>
        <v>0</v>
      </c>
      <c r="W373" s="1243">
        <f t="shared" si="365"/>
        <v>34</v>
      </c>
      <c r="X373" s="1339">
        <f t="shared" si="366"/>
        <v>33</v>
      </c>
      <c r="Z373" s="2104" t="s">
        <v>925</v>
      </c>
      <c r="AA373" s="1043"/>
      <c r="AB373" s="1546"/>
      <c r="AC373" s="1267"/>
      <c r="AD373" s="1429"/>
      <c r="AE373" s="1267"/>
      <c r="AF373" s="1508"/>
      <c r="AG373" s="1267">
        <f t="shared" si="340"/>
        <v>0</v>
      </c>
      <c r="AH373" s="1430">
        <f t="shared" si="341"/>
        <v>0</v>
      </c>
      <c r="AI373" s="1267">
        <f t="shared" si="342"/>
        <v>0</v>
      </c>
      <c r="AJ373" s="1339">
        <f t="shared" si="343"/>
        <v>0</v>
      </c>
      <c r="AL373" s="1282" t="s">
        <v>89</v>
      </c>
      <c r="AM373" s="1283">
        <f t="shared" si="353"/>
        <v>16.8</v>
      </c>
      <c r="AN373" s="1291">
        <f t="shared" si="354"/>
        <v>16.8</v>
      </c>
      <c r="AO373" s="2104" t="s">
        <v>858</v>
      </c>
    </row>
    <row r="374" spans="1:43">
      <c r="A374" s="112"/>
      <c r="B374" s="1775"/>
      <c r="C374" s="111"/>
      <c r="D374" s="198" t="s">
        <v>82</v>
      </c>
      <c r="E374" s="243">
        <v>2</v>
      </c>
      <c r="F374" s="1769">
        <v>2</v>
      </c>
      <c r="G374" s="261" t="s">
        <v>83</v>
      </c>
      <c r="H374" s="1811">
        <v>0.16</v>
      </c>
      <c r="I374" s="1769">
        <v>0.16</v>
      </c>
      <c r="J374" s="112"/>
      <c r="K374" s="115"/>
      <c r="L374" s="111"/>
      <c r="M374" s="100"/>
      <c r="N374" s="1282" t="s">
        <v>445</v>
      </c>
      <c r="O374" s="1243"/>
      <c r="P374" s="1628"/>
      <c r="Q374" s="1243"/>
      <c r="R374" s="1339"/>
      <c r="S374" s="1243"/>
      <c r="T374" s="1444"/>
      <c r="U374" s="1243">
        <f t="shared" si="363"/>
        <v>0</v>
      </c>
      <c r="V374" s="1430">
        <f t="shared" si="364"/>
        <v>0</v>
      </c>
      <c r="W374" s="1243">
        <f t="shared" si="365"/>
        <v>0</v>
      </c>
      <c r="X374" s="1339">
        <f t="shared" si="366"/>
        <v>0</v>
      </c>
      <c r="Z374" s="1301" t="s">
        <v>128</v>
      </c>
      <c r="AA374" s="1043"/>
      <c r="AB374" s="1546"/>
      <c r="AC374" s="1267"/>
      <c r="AD374" s="1429"/>
      <c r="AE374" s="1267"/>
      <c r="AF374" s="1508"/>
      <c r="AG374" s="1267">
        <f t="shared" si="340"/>
        <v>0</v>
      </c>
      <c r="AH374" s="1430">
        <f t="shared" si="341"/>
        <v>0</v>
      </c>
      <c r="AI374" s="1267">
        <f t="shared" si="342"/>
        <v>0</v>
      </c>
      <c r="AJ374" s="1339">
        <f t="shared" si="343"/>
        <v>0</v>
      </c>
      <c r="AL374" s="1282" t="s">
        <v>131</v>
      </c>
      <c r="AM374" s="1283">
        <f t="shared" si="353"/>
        <v>0.1</v>
      </c>
      <c r="AN374" s="1291">
        <f t="shared" si="354"/>
        <v>4</v>
      </c>
      <c r="AO374" s="1301" t="s">
        <v>130</v>
      </c>
      <c r="AP374" s="1503">
        <f t="shared" ref="AP374:AQ380" si="370">AA373+AC373+AE373</f>
        <v>0</v>
      </c>
      <c r="AQ374" s="1518">
        <f t="shared" si="370"/>
        <v>0</v>
      </c>
    </row>
    <row r="375" spans="1:43">
      <c r="A375" s="112"/>
      <c r="B375" s="1775"/>
      <c r="C375" s="111"/>
      <c r="D375" s="198" t="s">
        <v>730</v>
      </c>
      <c r="E375" s="243">
        <v>4</v>
      </c>
      <c r="F375" s="1730">
        <v>4</v>
      </c>
      <c r="G375" s="261" t="s">
        <v>50</v>
      </c>
      <c r="H375" s="1805">
        <v>1.6</v>
      </c>
      <c r="I375" s="1806">
        <v>1.6</v>
      </c>
      <c r="J375" s="112"/>
      <c r="K375" s="115"/>
      <c r="L375" s="111"/>
      <c r="M375" s="100"/>
      <c r="N375" s="1282" t="s">
        <v>67</v>
      </c>
      <c r="O375" s="1243"/>
      <c r="P375" s="1236"/>
      <c r="Q375" s="1243"/>
      <c r="R375" s="1339"/>
      <c r="S375" s="1243"/>
      <c r="T375" s="1444"/>
      <c r="U375" s="1243">
        <f t="shared" si="363"/>
        <v>0</v>
      </c>
      <c r="V375" s="1430">
        <f t="shared" si="364"/>
        <v>0</v>
      </c>
      <c r="W375" s="1243">
        <f t="shared" si="365"/>
        <v>0</v>
      </c>
      <c r="X375" s="1339">
        <f t="shared" si="366"/>
        <v>0</v>
      </c>
      <c r="Z375" s="1301" t="s">
        <v>126</v>
      </c>
      <c r="AA375" s="1043"/>
      <c r="AB375" s="1550"/>
      <c r="AC375" s="1267"/>
      <c r="AD375" s="1429"/>
      <c r="AE375" s="1267"/>
      <c r="AF375" s="1508"/>
      <c r="AG375" s="1267">
        <f t="shared" si="340"/>
        <v>0</v>
      </c>
      <c r="AH375" s="1430">
        <f t="shared" si="341"/>
        <v>0</v>
      </c>
      <c r="AI375" s="1267">
        <f t="shared" si="342"/>
        <v>0</v>
      </c>
      <c r="AJ375" s="1339">
        <f t="shared" si="343"/>
        <v>0</v>
      </c>
      <c r="AL375" s="1282" t="s">
        <v>50</v>
      </c>
      <c r="AM375" s="1283">
        <f t="shared" si="353"/>
        <v>21.375</v>
      </c>
      <c r="AN375" s="1291">
        <f t="shared" si="354"/>
        <v>21.375</v>
      </c>
      <c r="AO375" s="1301" t="s">
        <v>128</v>
      </c>
      <c r="AP375" s="1503">
        <f t="shared" si="370"/>
        <v>0</v>
      </c>
      <c r="AQ375" s="1518">
        <f t="shared" si="370"/>
        <v>0</v>
      </c>
    </row>
    <row r="376" spans="1:43" ht="15.75" thickBot="1">
      <c r="A376" s="1812" t="s">
        <v>400</v>
      </c>
      <c r="B376" s="1813"/>
      <c r="C376" s="1814">
        <f>C369+C373+100+20</f>
        <v>340</v>
      </c>
      <c r="D376" s="1817" t="s">
        <v>89</v>
      </c>
      <c r="E376" s="1782">
        <v>2</v>
      </c>
      <c r="F376" s="2945">
        <v>2</v>
      </c>
      <c r="G376" s="2366"/>
      <c r="H376" s="1780"/>
      <c r="I376" s="1780"/>
      <c r="J376" s="1777"/>
      <c r="K376" s="1780"/>
      <c r="L376" s="1779"/>
      <c r="M376" s="880"/>
      <c r="N376" s="1282" t="s">
        <v>82</v>
      </c>
      <c r="O376" s="1556">
        <f>E345</f>
        <v>7.44</v>
      </c>
      <c r="P376" s="1448">
        <f>F345</f>
        <v>7.44</v>
      </c>
      <c r="Q376" s="1243">
        <f>K354</f>
        <v>8.27</v>
      </c>
      <c r="R376" s="1430">
        <f>L354</f>
        <v>8.27</v>
      </c>
      <c r="S376" s="1243">
        <f>E374+H371</f>
        <v>2.9</v>
      </c>
      <c r="T376" s="1449">
        <f>F374+I371</f>
        <v>2.9</v>
      </c>
      <c r="U376" s="1243">
        <f t="shared" si="363"/>
        <v>15.71</v>
      </c>
      <c r="V376" s="1430">
        <f t="shared" si="364"/>
        <v>15.71</v>
      </c>
      <c r="W376" s="1243">
        <f t="shared" si="365"/>
        <v>11.17</v>
      </c>
      <c r="X376" s="1339">
        <f t="shared" si="366"/>
        <v>11.17</v>
      </c>
      <c r="Z376" s="1301" t="s">
        <v>432</v>
      </c>
      <c r="AA376" s="1043"/>
      <c r="AB376" s="1551"/>
      <c r="AC376" s="1267"/>
      <c r="AD376" s="1429"/>
      <c r="AE376" s="1267"/>
      <c r="AF376" s="1508"/>
      <c r="AG376" s="1267">
        <f t="shared" si="340"/>
        <v>0</v>
      </c>
      <c r="AH376" s="1430">
        <f t="shared" si="341"/>
        <v>0</v>
      </c>
      <c r="AI376" s="1267">
        <f t="shared" si="342"/>
        <v>0</v>
      </c>
      <c r="AJ376" s="1339">
        <f t="shared" si="343"/>
        <v>0</v>
      </c>
      <c r="AL376" s="1282" t="s">
        <v>140</v>
      </c>
      <c r="AM376" s="1283">
        <f t="shared" si="353"/>
        <v>30</v>
      </c>
      <c r="AN376" s="1291">
        <f t="shared" si="354"/>
        <v>30</v>
      </c>
      <c r="AO376" s="1301" t="s">
        <v>126</v>
      </c>
      <c r="AP376" s="1503">
        <f t="shared" si="370"/>
        <v>0</v>
      </c>
      <c r="AQ376" s="1518">
        <f t="shared" si="370"/>
        <v>0</v>
      </c>
    </row>
    <row r="377" spans="1:43" ht="15.75" thickBot="1">
      <c r="A377" s="100"/>
      <c r="B377" s="2628"/>
      <c r="C377" s="100"/>
      <c r="D377" s="100"/>
      <c r="E377" s="100"/>
      <c r="F377" s="100"/>
      <c r="G377" s="100"/>
      <c r="H377" s="109"/>
      <c r="I377" s="148"/>
      <c r="J377" s="110"/>
      <c r="K377" s="109"/>
      <c r="L377" s="154"/>
      <c r="M377" s="1475"/>
      <c r="N377" s="1282" t="s">
        <v>89</v>
      </c>
      <c r="O377" s="1243">
        <f>K344</f>
        <v>4.8</v>
      </c>
      <c r="P377" s="1236">
        <f>L344</f>
        <v>4.8</v>
      </c>
      <c r="Q377" s="1243">
        <f>E356+H355</f>
        <v>10</v>
      </c>
      <c r="R377" s="1339">
        <f>F356+I355</f>
        <v>10</v>
      </c>
      <c r="S377" s="1243">
        <f>E376</f>
        <v>2</v>
      </c>
      <c r="T377" s="1444">
        <f>F376</f>
        <v>2</v>
      </c>
      <c r="U377" s="1243">
        <f t="shared" si="363"/>
        <v>14.8</v>
      </c>
      <c r="V377" s="1430">
        <f t="shared" si="364"/>
        <v>14.8</v>
      </c>
      <c r="W377" s="1243">
        <f t="shared" si="365"/>
        <v>12</v>
      </c>
      <c r="X377" s="1339">
        <f t="shared" si="366"/>
        <v>12</v>
      </c>
      <c r="Z377" s="1300"/>
      <c r="AA377" s="1043"/>
      <c r="AB377" s="1549"/>
      <c r="AC377" s="1267"/>
      <c r="AD377" s="1429"/>
      <c r="AE377" s="1267"/>
      <c r="AF377" s="1508"/>
      <c r="AG377" s="1267">
        <f t="shared" si="340"/>
        <v>0</v>
      </c>
      <c r="AH377" s="1430">
        <f t="shared" si="341"/>
        <v>0</v>
      </c>
      <c r="AI377" s="1267">
        <f t="shared" si="342"/>
        <v>0</v>
      </c>
      <c r="AJ377" s="1339">
        <f t="shared" si="343"/>
        <v>0</v>
      </c>
      <c r="AL377" s="1282" t="s">
        <v>52</v>
      </c>
      <c r="AM377" s="1283">
        <f t="shared" si="353"/>
        <v>1.5</v>
      </c>
      <c r="AN377" s="1291">
        <f t="shared" si="354"/>
        <v>1.5</v>
      </c>
      <c r="AO377" s="1301" t="s">
        <v>432</v>
      </c>
      <c r="AP377" s="1503">
        <f t="shared" si="370"/>
        <v>0</v>
      </c>
      <c r="AQ377" s="1518">
        <f t="shared" si="370"/>
        <v>0</v>
      </c>
    </row>
    <row r="378" spans="1:43" ht="15.75" thickBot="1">
      <c r="M378" s="100"/>
      <c r="N378" s="777" t="s">
        <v>145</v>
      </c>
      <c r="O378" s="1246">
        <f>P378/1000/0.04</f>
        <v>0</v>
      </c>
      <c r="P378" s="1448"/>
      <c r="Q378" s="1243"/>
      <c r="R378" s="1430"/>
      <c r="S378" s="1246">
        <f>T378/1000/0.04</f>
        <v>0.1</v>
      </c>
      <c r="T378" s="1449">
        <f>F373</f>
        <v>4</v>
      </c>
      <c r="U378" s="1243">
        <f t="shared" si="363"/>
        <v>0</v>
      </c>
      <c r="V378" s="1430">
        <f t="shared" si="364"/>
        <v>0</v>
      </c>
      <c r="W378" s="1243">
        <f t="shared" si="365"/>
        <v>0.1</v>
      </c>
      <c r="X378" s="1339">
        <f t="shared" si="366"/>
        <v>4</v>
      </c>
      <c r="Z378" s="2139" t="s">
        <v>860</v>
      </c>
      <c r="AA378" s="2144">
        <f t="shared" ref="AA378:AF378" si="371">SUM(AA373:AA377)</f>
        <v>0</v>
      </c>
      <c r="AB378" s="2145">
        <f t="shared" si="371"/>
        <v>0</v>
      </c>
      <c r="AC378" s="2146">
        <f t="shared" si="371"/>
        <v>0</v>
      </c>
      <c r="AD378" s="2145">
        <f t="shared" si="371"/>
        <v>0</v>
      </c>
      <c r="AE378" s="2146">
        <f t="shared" si="371"/>
        <v>0</v>
      </c>
      <c r="AF378" s="2145">
        <f t="shared" si="371"/>
        <v>0</v>
      </c>
      <c r="AG378" s="2147">
        <f t="shared" si="340"/>
        <v>0</v>
      </c>
      <c r="AH378" s="2148">
        <f t="shared" si="341"/>
        <v>0</v>
      </c>
      <c r="AI378" s="2147">
        <f t="shared" si="342"/>
        <v>0</v>
      </c>
      <c r="AJ378" s="2149">
        <f t="shared" si="343"/>
        <v>0</v>
      </c>
      <c r="AL378" s="1282" t="s">
        <v>138</v>
      </c>
      <c r="AM378" s="1283">
        <f t="shared" si="353"/>
        <v>0</v>
      </c>
      <c r="AN378" s="1291">
        <f t="shared" si="354"/>
        <v>0</v>
      </c>
      <c r="AO378" s="2157" t="s">
        <v>96</v>
      </c>
      <c r="AP378" s="2178">
        <f t="shared" si="370"/>
        <v>0</v>
      </c>
      <c r="AQ378" s="2159">
        <f t="shared" si="370"/>
        <v>0</v>
      </c>
    </row>
    <row r="379" spans="1:43" ht="16.5" customHeight="1" thickBot="1">
      <c r="M379" s="1472"/>
      <c r="N379" s="1282" t="s">
        <v>50</v>
      </c>
      <c r="O379" s="1243">
        <f>H343+K345</f>
        <v>10.675000000000001</v>
      </c>
      <c r="P379" s="1628">
        <f>I343+L345</f>
        <v>10.675000000000001</v>
      </c>
      <c r="Q379" s="1243">
        <f>H356+H365</f>
        <v>9.1</v>
      </c>
      <c r="R379" s="1453">
        <f>I356+I365</f>
        <v>9.1</v>
      </c>
      <c r="S379" s="1243">
        <f>H375</f>
        <v>1.6</v>
      </c>
      <c r="T379" s="1441">
        <f>I375</f>
        <v>1.6</v>
      </c>
      <c r="U379" s="1243">
        <f t="shared" si="363"/>
        <v>19.774999999999999</v>
      </c>
      <c r="V379" s="1430">
        <f t="shared" si="364"/>
        <v>19.774999999999999</v>
      </c>
      <c r="W379" s="1243">
        <f t="shared" si="365"/>
        <v>10.7</v>
      </c>
      <c r="X379" s="1339">
        <f t="shared" si="366"/>
        <v>10.7</v>
      </c>
      <c r="Z379" s="2134" t="s">
        <v>861</v>
      </c>
      <c r="AA379" s="2135">
        <f t="shared" ref="AA379:AF379" si="372">AA378+AA372</f>
        <v>108.79500000000002</v>
      </c>
      <c r="AB379" s="2135">
        <f t="shared" si="372"/>
        <v>92.44</v>
      </c>
      <c r="AC379" s="2170">
        <f t="shared" si="372"/>
        <v>189.92499999999998</v>
      </c>
      <c r="AD379" s="2177">
        <f t="shared" si="372"/>
        <v>156</v>
      </c>
      <c r="AE379" s="2135">
        <f t="shared" si="372"/>
        <v>0</v>
      </c>
      <c r="AF379" s="2135">
        <f t="shared" si="372"/>
        <v>0</v>
      </c>
      <c r="AG379" s="2176">
        <f>AA379+AC379</f>
        <v>298.72000000000003</v>
      </c>
      <c r="AH379" s="2137">
        <f>AB379+AD379</f>
        <v>248.44</v>
      </c>
      <c r="AI379" s="2136">
        <f t="shared" ref="AI379" si="373">AC379+AE379</f>
        <v>189.92499999999998</v>
      </c>
      <c r="AJ379" s="2138">
        <f t="shared" ref="AJ379" si="374">AD379+AF379</f>
        <v>156</v>
      </c>
      <c r="AL379" s="1282" t="s">
        <v>137</v>
      </c>
      <c r="AM379" s="1283">
        <f t="shared" si="353"/>
        <v>0</v>
      </c>
      <c r="AN379" s="1291">
        <f t="shared" si="354"/>
        <v>0</v>
      </c>
      <c r="AO379" s="2139" t="s">
        <v>860</v>
      </c>
      <c r="AP379" s="2192">
        <f t="shared" si="370"/>
        <v>0</v>
      </c>
      <c r="AQ379" s="1519">
        <f t="shared" si="370"/>
        <v>0</v>
      </c>
    </row>
    <row r="380" spans="1:43" ht="15.75" thickBot="1">
      <c r="M380" s="100"/>
      <c r="N380" s="1282" t="s">
        <v>140</v>
      </c>
      <c r="O380" s="1243"/>
      <c r="P380" s="1236"/>
      <c r="Q380" s="1243">
        <f>C355</f>
        <v>30</v>
      </c>
      <c r="R380" s="1339">
        <f>C357</f>
        <v>30</v>
      </c>
      <c r="S380" s="1243"/>
      <c r="T380" s="1444"/>
      <c r="U380" s="1243">
        <f t="shared" si="363"/>
        <v>30</v>
      </c>
      <c r="V380" s="1430">
        <f t="shared" si="364"/>
        <v>30</v>
      </c>
      <c r="W380" s="1243">
        <f t="shared" si="365"/>
        <v>30</v>
      </c>
      <c r="X380" s="1339">
        <f t="shared" si="366"/>
        <v>30</v>
      </c>
      <c r="Z380" s="1333" t="s">
        <v>413</v>
      </c>
      <c r="AA380" s="1334"/>
      <c r="AB380" s="1335"/>
      <c r="AC380" s="1043"/>
      <c r="AD380" s="1336"/>
      <c r="AE380" s="1043"/>
      <c r="AF380" s="1337"/>
      <c r="AG380" s="1267"/>
      <c r="AH380" s="1338"/>
      <c r="AI380" s="1267"/>
      <c r="AJ380" s="1339"/>
      <c r="AL380" s="1282" t="s">
        <v>77</v>
      </c>
      <c r="AM380" s="1283">
        <f t="shared" si="353"/>
        <v>0</v>
      </c>
      <c r="AN380" s="1291">
        <f t="shared" si="354"/>
        <v>0</v>
      </c>
      <c r="AO380" s="1303" t="s">
        <v>135</v>
      </c>
      <c r="AP380" s="2175">
        <f t="shared" si="370"/>
        <v>298.72000000000003</v>
      </c>
      <c r="AQ380" s="1519">
        <f t="shared" si="370"/>
        <v>248.44</v>
      </c>
    </row>
    <row r="381" spans="1:43">
      <c r="M381" s="100"/>
      <c r="N381" s="1282" t="s">
        <v>442</v>
      </c>
      <c r="O381" s="1243"/>
      <c r="P381" s="1236"/>
      <c r="Q381" s="1243">
        <f>H362</f>
        <v>1.5</v>
      </c>
      <c r="R381" s="1339">
        <f>I362</f>
        <v>1.5</v>
      </c>
      <c r="S381" s="1243"/>
      <c r="T381" s="1444"/>
      <c r="U381" s="1243">
        <f t="shared" si="363"/>
        <v>1.5</v>
      </c>
      <c r="V381" s="1430">
        <f t="shared" si="364"/>
        <v>1.5</v>
      </c>
      <c r="W381" s="1243">
        <f t="shared" si="365"/>
        <v>1.5</v>
      </c>
      <c r="X381" s="1339">
        <f t="shared" si="366"/>
        <v>1.5</v>
      </c>
      <c r="Z381" s="1704" t="s">
        <v>543</v>
      </c>
      <c r="AA381" s="2133"/>
      <c r="AB381" s="2122"/>
      <c r="AC381" s="1043"/>
      <c r="AD381" s="1308"/>
      <c r="AE381" s="1043"/>
      <c r="AF381" s="2123"/>
      <c r="AG381" s="1267">
        <f t="shared" ref="AG381" si="375">AA381+AC381</f>
        <v>0</v>
      </c>
      <c r="AH381" s="1345">
        <f t="shared" ref="AH381" si="376">AB381+AD381</f>
        <v>0</v>
      </c>
      <c r="AI381" s="1267">
        <f t="shared" ref="AI381" si="377">AC381+AE381</f>
        <v>0</v>
      </c>
      <c r="AJ381" s="1346">
        <f t="shared" ref="AJ381" si="378">AD381+AF381</f>
        <v>0</v>
      </c>
      <c r="AL381" s="1282" t="s">
        <v>54</v>
      </c>
      <c r="AM381" s="1283">
        <f t="shared" si="353"/>
        <v>2.12</v>
      </c>
      <c r="AN381" s="1291">
        <f t="shared" si="354"/>
        <v>2.12</v>
      </c>
      <c r="AO381" s="1305" t="s">
        <v>413</v>
      </c>
      <c r="AP381" s="1304"/>
      <c r="AQ381" s="78"/>
    </row>
    <row r="382" spans="1:43">
      <c r="M382" s="100"/>
      <c r="N382" s="1282" t="s">
        <v>138</v>
      </c>
      <c r="O382" s="1243"/>
      <c r="P382" s="1236"/>
      <c r="Q382" s="1243"/>
      <c r="R382" s="1339"/>
      <c r="S382" s="1243"/>
      <c r="T382" s="1444"/>
      <c r="U382" s="1243">
        <f t="shared" si="363"/>
        <v>0</v>
      </c>
      <c r="V382" s="1430">
        <f t="shared" si="364"/>
        <v>0</v>
      </c>
      <c r="W382" s="1243">
        <f t="shared" si="365"/>
        <v>0</v>
      </c>
      <c r="X382" s="1339">
        <f t="shared" si="366"/>
        <v>0</v>
      </c>
      <c r="Z382" s="1340" t="s">
        <v>414</v>
      </c>
      <c r="AA382" s="1341"/>
      <c r="AB382" s="1342"/>
      <c r="AC382" s="1043"/>
      <c r="AD382" s="1343"/>
      <c r="AE382" s="1267"/>
      <c r="AF382" s="1344"/>
      <c r="AG382" s="1267">
        <f t="shared" ref="AG382:AJ384" si="379">AA382+AC382</f>
        <v>0</v>
      </c>
      <c r="AH382" s="1345">
        <f t="shared" si="379"/>
        <v>0</v>
      </c>
      <c r="AI382" s="1267">
        <f t="shared" si="379"/>
        <v>0</v>
      </c>
      <c r="AJ382" s="1346">
        <f t="shared" si="379"/>
        <v>0</v>
      </c>
      <c r="AL382" s="1282" t="s">
        <v>116</v>
      </c>
      <c r="AM382" s="1283">
        <f t="shared" si="353"/>
        <v>0</v>
      </c>
      <c r="AN382" s="1291">
        <f t="shared" si="354"/>
        <v>0</v>
      </c>
      <c r="AO382" s="1704" t="s">
        <v>543</v>
      </c>
      <c r="AP382" s="1307">
        <f t="shared" ref="AP382:AP397" si="380">AA381+AC381+AE381</f>
        <v>0</v>
      </c>
      <c r="AQ382" s="1308">
        <f t="shared" ref="AQ382:AQ397" si="381">AB381+AD381+AF381</f>
        <v>0</v>
      </c>
    </row>
    <row r="383" spans="1:43">
      <c r="M383" s="100"/>
      <c r="N383" s="1282" t="s">
        <v>137</v>
      </c>
      <c r="O383" s="1243"/>
      <c r="P383" s="1236"/>
      <c r="Q383" s="1243"/>
      <c r="R383" s="1339"/>
      <c r="S383" s="1243"/>
      <c r="T383" s="1444"/>
      <c r="U383" s="1243">
        <f t="shared" si="363"/>
        <v>0</v>
      </c>
      <c r="V383" s="1430">
        <f t="shared" si="364"/>
        <v>0</v>
      </c>
      <c r="W383" s="1243">
        <f t="shared" si="365"/>
        <v>0</v>
      </c>
      <c r="X383" s="1339">
        <f t="shared" si="366"/>
        <v>0</v>
      </c>
      <c r="Z383" s="1347" t="s">
        <v>415</v>
      </c>
      <c r="AA383" s="1348"/>
      <c r="AB383" s="1349"/>
      <c r="AC383" s="1043">
        <f>K364</f>
        <v>143</v>
      </c>
      <c r="AD383" s="1350">
        <f>C358</f>
        <v>100</v>
      </c>
      <c r="AE383" s="1351"/>
      <c r="AF383" s="1352"/>
      <c r="AG383" s="1267">
        <f t="shared" si="379"/>
        <v>143</v>
      </c>
      <c r="AH383" s="1345">
        <f t="shared" si="379"/>
        <v>100</v>
      </c>
      <c r="AI383" s="1267">
        <f t="shared" si="379"/>
        <v>143</v>
      </c>
      <c r="AJ383" s="1346">
        <f t="shared" si="379"/>
        <v>100</v>
      </c>
      <c r="AL383" s="1252" t="s">
        <v>167</v>
      </c>
      <c r="AM383" s="1283">
        <f t="shared" si="353"/>
        <v>3.9434</v>
      </c>
      <c r="AN383" s="1291">
        <f t="shared" si="354"/>
        <v>3.9434</v>
      </c>
      <c r="AO383" s="1306" t="s">
        <v>414</v>
      </c>
      <c r="AP383" s="1307">
        <f t="shared" si="380"/>
        <v>0</v>
      </c>
      <c r="AQ383" s="1308">
        <f t="shared" si="381"/>
        <v>0</v>
      </c>
    </row>
    <row r="384" spans="1:43">
      <c r="M384" s="100"/>
      <c r="N384" s="1282" t="s">
        <v>77</v>
      </c>
      <c r="O384" s="1243"/>
      <c r="P384" s="1236"/>
      <c r="Q384" s="1243"/>
      <c r="R384" s="1339"/>
      <c r="S384" s="1243"/>
      <c r="T384" s="1444"/>
      <c r="U384" s="1243">
        <f t="shared" si="363"/>
        <v>0</v>
      </c>
      <c r="V384" s="1430">
        <f t="shared" si="364"/>
        <v>0</v>
      </c>
      <c r="W384" s="1243">
        <f t="shared" si="365"/>
        <v>0</v>
      </c>
      <c r="X384" s="1339">
        <f t="shared" si="366"/>
        <v>0</v>
      </c>
      <c r="Z384" s="1353" t="s">
        <v>416</v>
      </c>
      <c r="AA384" s="1348"/>
      <c r="AB384" s="1349"/>
      <c r="AC384" s="1043"/>
      <c r="AD384" s="1350"/>
      <c r="AE384" s="1267"/>
      <c r="AF384" s="1352"/>
      <c r="AG384" s="1267">
        <f t="shared" si="379"/>
        <v>0</v>
      </c>
      <c r="AH384" s="1345">
        <f t="shared" si="379"/>
        <v>0</v>
      </c>
      <c r="AI384" s="1267">
        <f t="shared" si="379"/>
        <v>0</v>
      </c>
      <c r="AJ384" s="1346">
        <f t="shared" si="379"/>
        <v>0</v>
      </c>
      <c r="AL384" s="1253" t="s">
        <v>163</v>
      </c>
      <c r="AM384" s="1283">
        <f t="shared" si="353"/>
        <v>1.7399999999999999E-2</v>
      </c>
      <c r="AN384" s="1291">
        <f t="shared" si="354"/>
        <v>1.7399999999999999E-2</v>
      </c>
      <c r="AO384" s="1309" t="s">
        <v>415</v>
      </c>
      <c r="AP384" s="1283">
        <f t="shared" si="380"/>
        <v>143</v>
      </c>
      <c r="AQ384" s="1308">
        <f t="shared" si="381"/>
        <v>100</v>
      </c>
    </row>
    <row r="385" spans="1:46" ht="15.75" thickBot="1">
      <c r="M385" s="100"/>
      <c r="N385" s="476" t="s">
        <v>443</v>
      </c>
      <c r="O385" s="1243">
        <f>E347+K347</f>
        <v>0.72499999999999998</v>
      </c>
      <c r="P385" s="1236">
        <f>F347+L347</f>
        <v>0.72499999999999998</v>
      </c>
      <c r="Q385" s="1243">
        <f>E362+H358+K358</f>
        <v>1.2349999999999999</v>
      </c>
      <c r="R385" s="1339">
        <f>F362+L358+I358</f>
        <v>1.2350000000000001</v>
      </c>
      <c r="S385" s="1246">
        <f>H374</f>
        <v>0.16</v>
      </c>
      <c r="T385" s="1444">
        <f>I374</f>
        <v>0.16</v>
      </c>
      <c r="U385" s="1243">
        <f t="shared" si="363"/>
        <v>1.96</v>
      </c>
      <c r="V385" s="1430">
        <f t="shared" si="364"/>
        <v>1.96</v>
      </c>
      <c r="W385" s="1243">
        <f t="shared" si="365"/>
        <v>1.3949999999999998</v>
      </c>
      <c r="X385" s="1339">
        <f t="shared" si="366"/>
        <v>1.395</v>
      </c>
      <c r="Z385" s="1354" t="s">
        <v>417</v>
      </c>
      <c r="AA385" s="1355"/>
      <c r="AB385" s="1356"/>
      <c r="AC385" s="1265"/>
      <c r="AD385" s="1357"/>
      <c r="AE385" s="1268"/>
      <c r="AF385" s="1358"/>
      <c r="AG385" s="1268">
        <f>AA385+AC385</f>
        <v>0</v>
      </c>
      <c r="AH385" s="1359"/>
      <c r="AI385" s="1268">
        <f t="shared" ref="AI385:AI397" si="382">AC385+AE385</f>
        <v>0</v>
      </c>
      <c r="AJ385" s="1360"/>
      <c r="AL385" s="1254" t="s">
        <v>407</v>
      </c>
      <c r="AM385" s="1283">
        <f t="shared" si="353"/>
        <v>2.9</v>
      </c>
      <c r="AN385" s="1291">
        <f t="shared" si="354"/>
        <v>2.9</v>
      </c>
      <c r="AO385" s="1310" t="s">
        <v>416</v>
      </c>
      <c r="AP385" s="1283">
        <f t="shared" si="380"/>
        <v>0</v>
      </c>
      <c r="AQ385" s="1308">
        <f t="shared" si="381"/>
        <v>0</v>
      </c>
    </row>
    <row r="386" spans="1:46" ht="15.75" thickBot="1">
      <c r="M386" s="100"/>
      <c r="N386" s="1282" t="s">
        <v>444</v>
      </c>
      <c r="O386" s="1243"/>
      <c r="P386" s="1236"/>
      <c r="Q386" s="1243"/>
      <c r="R386" s="1339"/>
      <c r="S386" s="1243"/>
      <c r="T386" s="1444"/>
      <c r="U386" s="1243">
        <f t="shared" si="363"/>
        <v>0</v>
      </c>
      <c r="V386" s="1430">
        <f t="shared" si="364"/>
        <v>0</v>
      </c>
      <c r="W386" s="1243">
        <f t="shared" si="365"/>
        <v>0</v>
      </c>
      <c r="X386" s="1339">
        <f t="shared" si="366"/>
        <v>0</v>
      </c>
      <c r="Z386" s="1361" t="s">
        <v>418</v>
      </c>
      <c r="AA386" s="1362">
        <f t="shared" ref="AA386:AF386" si="383">SUM(AA381:AA385)</f>
        <v>0</v>
      </c>
      <c r="AB386" s="1363">
        <f t="shared" si="383"/>
        <v>0</v>
      </c>
      <c r="AC386" s="1364">
        <f t="shared" si="383"/>
        <v>143</v>
      </c>
      <c r="AD386" s="1365">
        <f t="shared" si="383"/>
        <v>100</v>
      </c>
      <c r="AE386" s="1366">
        <f t="shared" si="383"/>
        <v>0</v>
      </c>
      <c r="AF386" s="1367">
        <f t="shared" si="383"/>
        <v>0</v>
      </c>
      <c r="AG386" s="1366">
        <f>AA386+AC386</f>
        <v>143</v>
      </c>
      <c r="AH386" s="1368">
        <f>AB386+AD386</f>
        <v>100</v>
      </c>
      <c r="AI386" s="1366">
        <f t="shared" si="382"/>
        <v>143</v>
      </c>
      <c r="AJ386" s="1369">
        <f>AD386+AF386</f>
        <v>100</v>
      </c>
      <c r="AL386" s="1255" t="s">
        <v>136</v>
      </c>
      <c r="AM386" s="1292">
        <f t="shared" si="353"/>
        <v>1.0249999999999999</v>
      </c>
      <c r="AN386" s="1293">
        <f t="shared" si="354"/>
        <v>1.0249999999999999</v>
      </c>
      <c r="AO386" s="1311" t="s">
        <v>417</v>
      </c>
      <c r="AP386" s="1292">
        <f t="shared" si="380"/>
        <v>0</v>
      </c>
      <c r="AQ386" s="1312">
        <f t="shared" si="381"/>
        <v>0</v>
      </c>
    </row>
    <row r="387" spans="1:46" ht="15.75" thickBot="1">
      <c r="M387" s="100"/>
      <c r="N387" s="1252" t="s">
        <v>167</v>
      </c>
      <c r="O387" s="1247">
        <f t="shared" ref="O387:T387" si="384">O388+O389+O390+O391</f>
        <v>1.5094000000000001</v>
      </c>
      <c r="P387" s="1454">
        <f t="shared" si="384"/>
        <v>1.5094000000000001</v>
      </c>
      <c r="Q387" s="1247">
        <f t="shared" si="384"/>
        <v>2.4329999999999998</v>
      </c>
      <c r="R387" s="1455">
        <f t="shared" si="384"/>
        <v>2.4329999999999998</v>
      </c>
      <c r="S387" s="1257">
        <f t="shared" si="384"/>
        <v>1E-3</v>
      </c>
      <c r="T387" s="1456">
        <f t="shared" si="384"/>
        <v>1E-3</v>
      </c>
      <c r="U387" s="1243">
        <f t="shared" si="363"/>
        <v>3.9424000000000001</v>
      </c>
      <c r="V387" s="1430">
        <f t="shared" si="364"/>
        <v>3.9424000000000001</v>
      </c>
      <c r="W387" s="1243">
        <f t="shared" si="365"/>
        <v>2.4339999999999997</v>
      </c>
      <c r="X387" s="1339">
        <f t="shared" si="366"/>
        <v>2.4339999999999997</v>
      </c>
      <c r="Z387" s="1493" t="s">
        <v>427</v>
      </c>
      <c r="AA387" s="1384">
        <f>H342</f>
        <v>20</v>
      </c>
      <c r="AB387" s="1482">
        <f>I342</f>
        <v>20</v>
      </c>
      <c r="AC387" s="1386"/>
      <c r="AD387" s="1485"/>
      <c r="AE387" s="1384"/>
      <c r="AF387" s="1482"/>
      <c r="AG387" s="1266"/>
      <c r="AH387" s="1488"/>
      <c r="AI387" s="1266">
        <f t="shared" si="382"/>
        <v>0</v>
      </c>
      <c r="AJ387" s="1491"/>
      <c r="AL387" s="483" t="s">
        <v>98</v>
      </c>
      <c r="AM387" s="1294">
        <f>O392+Q392+S392</f>
        <v>4</v>
      </c>
      <c r="AN387" s="1295">
        <f>P392+R392+T392</f>
        <v>4</v>
      </c>
      <c r="AO387" s="1313" t="s">
        <v>418</v>
      </c>
      <c r="AP387" s="1314">
        <f t="shared" si="380"/>
        <v>143</v>
      </c>
      <c r="AQ387" s="1315">
        <f t="shared" si="381"/>
        <v>100</v>
      </c>
    </row>
    <row r="388" spans="1:46">
      <c r="M388" s="100"/>
      <c r="N388" s="1253" t="s">
        <v>163</v>
      </c>
      <c r="O388" s="1248">
        <f>E346</f>
        <v>9.4000000000000004E-3</v>
      </c>
      <c r="P388" s="1457">
        <f>F346</f>
        <v>9.4000000000000004E-3</v>
      </c>
      <c r="Q388" s="1248">
        <f>E363</f>
        <v>8.0000000000000002E-3</v>
      </c>
      <c r="R388" s="1458">
        <f>F363</f>
        <v>8.0000000000000002E-3</v>
      </c>
      <c r="S388" s="1258"/>
      <c r="T388" s="1457"/>
      <c r="U388" s="1262">
        <f>O388+Q388</f>
        <v>1.7399999999999999E-2</v>
      </c>
      <c r="V388" s="1458">
        <f t="shared" si="364"/>
        <v>1.7399999999999999E-2</v>
      </c>
      <c r="W388" s="1244">
        <f t="shared" si="365"/>
        <v>8.0000000000000002E-3</v>
      </c>
      <c r="X388" s="1458">
        <f t="shared" si="366"/>
        <v>8.0000000000000002E-3</v>
      </c>
      <c r="Z388" s="1478" t="s">
        <v>428</v>
      </c>
      <c r="AA388" s="1390"/>
      <c r="AB388" s="1483"/>
      <c r="AC388" s="1392"/>
      <c r="AD388" s="1486"/>
      <c r="AE388" s="1390"/>
      <c r="AF388" s="1483"/>
      <c r="AG388" s="1267">
        <f t="shared" ref="AG388:AH390" si="385">AA388+AC388</f>
        <v>0</v>
      </c>
      <c r="AH388" s="1489">
        <f t="shared" si="385"/>
        <v>0</v>
      </c>
      <c r="AI388" s="1267">
        <f t="shared" si="382"/>
        <v>0</v>
      </c>
      <c r="AJ388" s="1442">
        <f t="shared" ref="AJ388:AJ393" si="386">AD388+AF388</f>
        <v>0</v>
      </c>
      <c r="AO388" s="1493" t="s">
        <v>427</v>
      </c>
      <c r="AP388" s="1304">
        <f t="shared" si="380"/>
        <v>20</v>
      </c>
      <c r="AQ388" s="1317">
        <f t="shared" si="381"/>
        <v>20</v>
      </c>
      <c r="AS388" s="11"/>
      <c r="AT388" s="11"/>
    </row>
    <row r="389" spans="1:46" ht="15.75" thickBot="1">
      <c r="A389" s="100"/>
      <c r="B389" s="2631" t="s">
        <v>241</v>
      </c>
      <c r="C389" s="100"/>
      <c r="D389" s="100"/>
      <c r="E389" s="100"/>
      <c r="F389" s="2632"/>
      <c r="G389" s="2632"/>
      <c r="H389" s="2632"/>
      <c r="I389" s="100"/>
      <c r="J389" s="100"/>
      <c r="K389" s="2632"/>
      <c r="L389" s="100"/>
      <c r="M389" s="100"/>
      <c r="N389" s="1254" t="s">
        <v>407</v>
      </c>
      <c r="O389" s="1249">
        <f>F348</f>
        <v>1</v>
      </c>
      <c r="P389" s="1459">
        <f>F348</f>
        <v>1</v>
      </c>
      <c r="Q389" s="1249">
        <f>L360+F365</f>
        <v>1.9</v>
      </c>
      <c r="R389" s="1460">
        <f>L360+F365</f>
        <v>1.9</v>
      </c>
      <c r="S389" s="1259"/>
      <c r="T389" s="1459"/>
      <c r="U389" s="1262">
        <f>O389+Q389</f>
        <v>2.9</v>
      </c>
      <c r="V389" s="1458">
        <f t="shared" si="364"/>
        <v>2.9</v>
      </c>
      <c r="W389" s="1244">
        <f t="shared" si="365"/>
        <v>1.9</v>
      </c>
      <c r="X389" s="1458">
        <f t="shared" si="366"/>
        <v>1.9</v>
      </c>
      <c r="Z389" s="1479" t="s">
        <v>498</v>
      </c>
      <c r="AA389" s="1396"/>
      <c r="AB389" s="1484"/>
      <c r="AC389" s="1398"/>
      <c r="AD389" s="1487"/>
      <c r="AE389" s="1396"/>
      <c r="AF389" s="1484"/>
      <c r="AG389" s="1268">
        <f t="shared" si="385"/>
        <v>0</v>
      </c>
      <c r="AH389" s="1490">
        <f t="shared" si="385"/>
        <v>0</v>
      </c>
      <c r="AI389" s="1268">
        <f t="shared" si="382"/>
        <v>0</v>
      </c>
      <c r="AJ389" s="1492">
        <f t="shared" si="386"/>
        <v>0</v>
      </c>
      <c r="AO389" s="1478" t="s">
        <v>428</v>
      </c>
      <c r="AP389" s="1283">
        <f t="shared" si="380"/>
        <v>0</v>
      </c>
      <c r="AQ389" s="1308">
        <f t="shared" si="381"/>
        <v>0</v>
      </c>
      <c r="AS389" s="11"/>
      <c r="AT389" s="11"/>
    </row>
    <row r="390" spans="1:46" ht="16.5" thickBot="1">
      <c r="A390" s="100"/>
      <c r="B390" s="2628"/>
      <c r="C390" s="2920" t="s">
        <v>565</v>
      </c>
      <c r="D390" s="100"/>
      <c r="E390" s="100"/>
      <c r="F390" s="100"/>
      <c r="G390" s="100"/>
      <c r="H390" s="100"/>
      <c r="I390" s="100"/>
      <c r="J390" s="100"/>
      <c r="K390" s="2921" t="s">
        <v>118</v>
      </c>
      <c r="L390" s="100"/>
      <c r="M390" s="100"/>
      <c r="N390" s="1255" t="s">
        <v>136</v>
      </c>
      <c r="O390" s="1250">
        <f>H344+K346</f>
        <v>0.5</v>
      </c>
      <c r="P390" s="1461">
        <f>I344+L346</f>
        <v>0.5</v>
      </c>
      <c r="Q390" s="1250">
        <f>H357</f>
        <v>0.52500000000000002</v>
      </c>
      <c r="R390" s="1462">
        <f>I357</f>
        <v>0.52500000000000002</v>
      </c>
      <c r="S390" s="1260"/>
      <c r="T390" s="1461"/>
      <c r="U390" s="1262">
        <f>O390+Q390</f>
        <v>1.0249999999999999</v>
      </c>
      <c r="V390" s="1458">
        <f t="shared" si="364"/>
        <v>1.0249999999999999</v>
      </c>
      <c r="W390" s="1244">
        <f t="shared" si="365"/>
        <v>0.52500000000000002</v>
      </c>
      <c r="X390" s="1458">
        <f t="shared" si="366"/>
        <v>0.52500000000000002</v>
      </c>
      <c r="Z390" s="1480" t="s">
        <v>430</v>
      </c>
      <c r="AA390" s="1500">
        <f t="shared" ref="AA390:AF390" si="387">AA387+AA388+AA389</f>
        <v>20</v>
      </c>
      <c r="AB390" s="1425">
        <f t="shared" si="387"/>
        <v>20</v>
      </c>
      <c r="AC390" s="1481">
        <f t="shared" si="387"/>
        <v>0</v>
      </c>
      <c r="AD390" s="1423">
        <f t="shared" si="387"/>
        <v>0</v>
      </c>
      <c r="AE390" s="1500">
        <f t="shared" si="387"/>
        <v>0</v>
      </c>
      <c r="AF390" s="1425">
        <f t="shared" si="387"/>
        <v>0</v>
      </c>
      <c r="AG390" s="1331">
        <f t="shared" si="385"/>
        <v>20</v>
      </c>
      <c r="AH390" s="1424">
        <f t="shared" si="385"/>
        <v>20</v>
      </c>
      <c r="AI390" s="1331">
        <f t="shared" si="382"/>
        <v>0</v>
      </c>
      <c r="AJ390" s="1425">
        <f t="shared" si="386"/>
        <v>0</v>
      </c>
      <c r="AO390" s="1479" t="s">
        <v>429</v>
      </c>
      <c r="AP390" s="1292">
        <f t="shared" si="380"/>
        <v>0</v>
      </c>
      <c r="AQ390" s="1312">
        <f t="shared" si="381"/>
        <v>0</v>
      </c>
      <c r="AS390" s="11"/>
      <c r="AT390" s="11"/>
    </row>
    <row r="391" spans="1:46" ht="15.75" thickBot="1">
      <c r="A391" s="2632" t="s">
        <v>236</v>
      </c>
      <c r="B391" s="2632"/>
      <c r="C391" s="2636"/>
      <c r="D391" s="100"/>
      <c r="E391" s="2637" t="s">
        <v>143</v>
      </c>
      <c r="F391" s="100"/>
      <c r="G391" s="100"/>
      <c r="H391" s="2638"/>
      <c r="I391" s="100" t="s">
        <v>564</v>
      </c>
      <c r="J391" s="2640"/>
      <c r="K391" s="100"/>
      <c r="L391" s="100"/>
      <c r="M391" s="100"/>
      <c r="N391" s="1255" t="s">
        <v>460</v>
      </c>
      <c r="O391" s="1250"/>
      <c r="P391" s="1461"/>
      <c r="Q391" s="1250"/>
      <c r="R391" s="1462"/>
      <c r="S391" s="1260">
        <f>H373</f>
        <v>1E-3</v>
      </c>
      <c r="T391" s="1461">
        <f>I373</f>
        <v>1E-3</v>
      </c>
      <c r="U391" s="1262">
        <f>O391+Q391</f>
        <v>0</v>
      </c>
      <c r="V391" s="1458">
        <f t="shared" si="364"/>
        <v>0</v>
      </c>
      <c r="W391" s="1244">
        <f>Q391+S391</f>
        <v>1E-3</v>
      </c>
      <c r="X391" s="1458">
        <f t="shared" si="366"/>
        <v>1E-3</v>
      </c>
      <c r="Z391" s="1316" t="s">
        <v>422</v>
      </c>
      <c r="AA391" s="1370"/>
      <c r="AB391" s="1371"/>
      <c r="AC391" s="1266"/>
      <c r="AD391" s="1372"/>
      <c r="AE391" s="1370"/>
      <c r="AF391" s="1371"/>
      <c r="AG391" s="1266"/>
      <c r="AH391" s="1373">
        <f>AB391+AD391</f>
        <v>0</v>
      </c>
      <c r="AI391" s="1266">
        <f t="shared" si="382"/>
        <v>0</v>
      </c>
      <c r="AJ391" s="1374">
        <f t="shared" si="386"/>
        <v>0</v>
      </c>
      <c r="AO391" s="1480" t="s">
        <v>430</v>
      </c>
      <c r="AP391" s="1331">
        <f t="shared" si="380"/>
        <v>20</v>
      </c>
      <c r="AQ391" s="1332">
        <f t="shared" si="381"/>
        <v>20</v>
      </c>
      <c r="AR391" s="774"/>
      <c r="AS391" s="11"/>
      <c r="AT391" s="11"/>
    </row>
    <row r="392" spans="1:46" ht="15.75" thickBot="1">
      <c r="A392" s="100"/>
      <c r="B392" s="2628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483" t="s">
        <v>98</v>
      </c>
      <c r="O392" s="1251"/>
      <c r="P392" s="1463"/>
      <c r="Q392" s="1251"/>
      <c r="R392" s="1464"/>
      <c r="S392" s="1261">
        <f>E375</f>
        <v>4</v>
      </c>
      <c r="T392" s="1465">
        <f>F375</f>
        <v>4</v>
      </c>
      <c r="U392" s="1263">
        <f>O392+Q392</f>
        <v>0</v>
      </c>
      <c r="V392" s="1466">
        <f t="shared" si="364"/>
        <v>0</v>
      </c>
      <c r="W392" s="1263">
        <f>Q392+S392</f>
        <v>4</v>
      </c>
      <c r="X392" s="1466">
        <f t="shared" si="366"/>
        <v>4</v>
      </c>
      <c r="Z392" s="1318" t="s">
        <v>423</v>
      </c>
      <c r="AA392" s="1355">
        <f>E341</f>
        <v>82.24</v>
      </c>
      <c r="AB392" s="1375">
        <f>F341</f>
        <v>67.02</v>
      </c>
      <c r="AC392" s="1268"/>
      <c r="AD392" s="1376"/>
      <c r="AE392" s="1355"/>
      <c r="AF392" s="1375"/>
      <c r="AG392" s="1268">
        <f>AA392+AC392</f>
        <v>82.24</v>
      </c>
      <c r="AH392" s="1377">
        <f>AB392+AD392</f>
        <v>67.02</v>
      </c>
      <c r="AI392" s="1268">
        <f t="shared" si="382"/>
        <v>0</v>
      </c>
      <c r="AJ392" s="1378">
        <f t="shared" si="386"/>
        <v>0</v>
      </c>
      <c r="AO392" s="1316" t="s">
        <v>273</v>
      </c>
      <c r="AP392" s="1304">
        <f t="shared" si="380"/>
        <v>0</v>
      </c>
      <c r="AQ392" s="1317">
        <f t="shared" si="381"/>
        <v>0</v>
      </c>
      <c r="AR392" s="774"/>
      <c r="AS392" s="11"/>
      <c r="AT392" s="11"/>
    </row>
    <row r="393" spans="1:46" ht="15.75" thickBot="1">
      <c r="A393" s="383" t="s">
        <v>2</v>
      </c>
      <c r="B393" s="384" t="s">
        <v>3</v>
      </c>
      <c r="C393" s="2557" t="s">
        <v>4</v>
      </c>
      <c r="D393" s="251" t="s">
        <v>61</v>
      </c>
      <c r="E393" s="121"/>
      <c r="F393" s="121"/>
      <c r="G393" s="121"/>
      <c r="H393" s="121"/>
      <c r="I393" s="121"/>
      <c r="J393" s="121"/>
      <c r="K393" s="121"/>
      <c r="L393" s="242"/>
      <c r="M393" s="100"/>
      <c r="Z393" s="1319" t="s">
        <v>419</v>
      </c>
      <c r="AA393" s="1379">
        <f t="shared" ref="AA393:AF393" si="388">SUM(AA391:AA392)</f>
        <v>82.24</v>
      </c>
      <c r="AB393" s="1380">
        <f t="shared" si="388"/>
        <v>67.02</v>
      </c>
      <c r="AC393" s="1381">
        <f t="shared" si="388"/>
        <v>0</v>
      </c>
      <c r="AD393" s="1321">
        <f t="shared" si="388"/>
        <v>0</v>
      </c>
      <c r="AE393" s="1379">
        <f t="shared" si="388"/>
        <v>0</v>
      </c>
      <c r="AF393" s="1380">
        <f t="shared" si="388"/>
        <v>0</v>
      </c>
      <c r="AG393" s="1320">
        <f>AA393+AC393</f>
        <v>82.24</v>
      </c>
      <c r="AH393" s="1382">
        <f>AB393+AD393</f>
        <v>67.02</v>
      </c>
      <c r="AI393" s="1320">
        <f t="shared" si="382"/>
        <v>0</v>
      </c>
      <c r="AJ393" s="1383">
        <f t="shared" si="386"/>
        <v>0</v>
      </c>
      <c r="AO393" s="1318" t="s">
        <v>152</v>
      </c>
      <c r="AP393" s="1292">
        <f t="shared" si="380"/>
        <v>82.24</v>
      </c>
      <c r="AQ393" s="1312">
        <f t="shared" si="381"/>
        <v>67.02</v>
      </c>
      <c r="AR393" s="774"/>
      <c r="AS393" s="11"/>
      <c r="AT393" s="11"/>
    </row>
    <row r="394" spans="1:46" ht="15.75" thickBot="1">
      <c r="A394" s="385" t="s">
        <v>5</v>
      </c>
      <c r="B394" s="100"/>
      <c r="C394" s="2559" t="s">
        <v>62</v>
      </c>
      <c r="D394" s="2946"/>
      <c r="E394" s="1780"/>
      <c r="F394" s="1780"/>
      <c r="G394" s="1780"/>
      <c r="H394" s="1780"/>
      <c r="I394" s="1780"/>
      <c r="J394" s="2947"/>
      <c r="K394" s="1780"/>
      <c r="L394" s="1779"/>
      <c r="M394" s="100"/>
      <c r="Z394" s="1322" t="s">
        <v>271</v>
      </c>
      <c r="AA394" s="1384"/>
      <c r="AB394" s="1385"/>
      <c r="AC394" s="1386"/>
      <c r="AD394" s="1387"/>
      <c r="AE394" s="1384"/>
      <c r="AF394" s="1385"/>
      <c r="AG394" s="1266"/>
      <c r="AH394" s="1388"/>
      <c r="AI394" s="1266">
        <f t="shared" si="382"/>
        <v>0</v>
      </c>
      <c r="AJ394" s="1389"/>
      <c r="AO394" s="1319" t="s">
        <v>419</v>
      </c>
      <c r="AP394" s="1320">
        <f t="shared" si="380"/>
        <v>82.24</v>
      </c>
      <c r="AQ394" s="1321">
        <f t="shared" si="381"/>
        <v>67.02</v>
      </c>
      <c r="AR394" s="115"/>
      <c r="AS394" s="11"/>
      <c r="AT394" s="11"/>
    </row>
    <row r="395" spans="1:46" ht="16.5" thickBot="1">
      <c r="A395" s="2713" t="s">
        <v>652</v>
      </c>
      <c r="B395" s="2948"/>
      <c r="C395" s="2715"/>
      <c r="D395" s="2560" t="s">
        <v>528</v>
      </c>
      <c r="E395" s="1651"/>
      <c r="F395" s="1650"/>
      <c r="G395" s="1660" t="s">
        <v>237</v>
      </c>
      <c r="H395" s="1735"/>
      <c r="I395" s="1736"/>
      <c r="J395" s="2560" t="s">
        <v>124</v>
      </c>
      <c r="K395" s="2669"/>
      <c r="L395" s="1650"/>
      <c r="M395" s="100"/>
      <c r="R395" s="1229"/>
      <c r="T395" s="1229"/>
      <c r="V395" s="1233"/>
      <c r="X395" s="1233"/>
      <c r="Z395" s="1323" t="s">
        <v>103</v>
      </c>
      <c r="AA395" s="1390"/>
      <c r="AB395" s="1391"/>
      <c r="AC395" s="1392"/>
      <c r="AD395" s="1393"/>
      <c r="AE395" s="1390"/>
      <c r="AF395" s="1391"/>
      <c r="AG395" s="1267">
        <f t="shared" ref="AG395:AH397" si="389">AA395+AC395</f>
        <v>0</v>
      </c>
      <c r="AH395" s="1394">
        <f t="shared" si="389"/>
        <v>0</v>
      </c>
      <c r="AI395" s="1267">
        <f t="shared" si="382"/>
        <v>0</v>
      </c>
      <c r="AJ395" s="1395">
        <f>AD395+AF395</f>
        <v>0</v>
      </c>
      <c r="AO395" s="2188" t="s">
        <v>271</v>
      </c>
      <c r="AP395" s="1280">
        <f t="shared" si="380"/>
        <v>0</v>
      </c>
      <c r="AQ395" s="2189">
        <f t="shared" si="381"/>
        <v>0</v>
      </c>
      <c r="AR395" s="115"/>
      <c r="AS395" s="11"/>
      <c r="AT395" s="11"/>
    </row>
    <row r="396" spans="1:46" ht="15.75" thickBot="1">
      <c r="A396" s="251"/>
      <c r="B396" s="376" t="s">
        <v>158</v>
      </c>
      <c r="C396" s="242"/>
      <c r="D396" s="877" t="s">
        <v>459</v>
      </c>
      <c r="E396" s="1652"/>
      <c r="F396" s="1653"/>
      <c r="G396" s="1795" t="s">
        <v>100</v>
      </c>
      <c r="H396" s="172" t="s">
        <v>101</v>
      </c>
      <c r="I396" s="173" t="s">
        <v>102</v>
      </c>
      <c r="J396" s="2579" t="s">
        <v>100</v>
      </c>
      <c r="K396" s="172" t="s">
        <v>101</v>
      </c>
      <c r="L396" s="173" t="s">
        <v>102</v>
      </c>
      <c r="M396" s="100"/>
      <c r="P396" s="1229"/>
      <c r="R396" s="1229"/>
      <c r="T396" s="1229"/>
      <c r="V396" s="1233"/>
      <c r="X396" s="1233"/>
      <c r="Z396" s="1324" t="s">
        <v>272</v>
      </c>
      <c r="AA396" s="1396"/>
      <c r="AB396" s="1397"/>
      <c r="AC396" s="1398">
        <f>K351</f>
        <v>121.9</v>
      </c>
      <c r="AD396" s="1399">
        <f>L351</f>
        <v>86.5</v>
      </c>
      <c r="AE396" s="1396"/>
      <c r="AF396" s="1397"/>
      <c r="AG396" s="1268">
        <f t="shared" si="389"/>
        <v>121.9</v>
      </c>
      <c r="AH396" s="1400">
        <f t="shared" si="389"/>
        <v>86.5</v>
      </c>
      <c r="AI396" s="1268">
        <f t="shared" si="382"/>
        <v>121.9</v>
      </c>
      <c r="AJ396" s="1401">
        <f>AD396+AF396</f>
        <v>86.5</v>
      </c>
      <c r="AM396" s="1296"/>
      <c r="AN396" s="312"/>
      <c r="AO396" s="1323" t="s">
        <v>103</v>
      </c>
      <c r="AP396" s="1283">
        <f t="shared" si="380"/>
        <v>0</v>
      </c>
      <c r="AQ396" s="1308">
        <f t="shared" si="381"/>
        <v>0</v>
      </c>
      <c r="AR396" s="115"/>
      <c r="AS396" s="11"/>
      <c r="AT396" s="11"/>
    </row>
    <row r="397" spans="1:46" ht="15.75" thickBot="1">
      <c r="A397" s="2563" t="s">
        <v>450</v>
      </c>
      <c r="B397" s="284" t="s">
        <v>528</v>
      </c>
      <c r="C397" s="180">
        <v>205</v>
      </c>
      <c r="D397" s="386" t="s">
        <v>100</v>
      </c>
      <c r="E397" s="174" t="s">
        <v>101</v>
      </c>
      <c r="F397" s="207" t="s">
        <v>102</v>
      </c>
      <c r="G397" s="142" t="s">
        <v>82</v>
      </c>
      <c r="H397" s="139">
        <v>10</v>
      </c>
      <c r="I397" s="1798">
        <v>10</v>
      </c>
      <c r="J397" s="142" t="s">
        <v>288</v>
      </c>
      <c r="K397" s="2583">
        <v>3.7</v>
      </c>
      <c r="L397" s="1798">
        <v>3.7</v>
      </c>
      <c r="M397" s="100"/>
      <c r="N397" s="115"/>
      <c r="P397" s="1228"/>
      <c r="R397" s="1228"/>
      <c r="T397" s="1228"/>
      <c r="V397" s="298"/>
      <c r="X397" s="298"/>
      <c r="Z397" s="1494" t="s">
        <v>420</v>
      </c>
      <c r="AA397" s="1495">
        <f t="shared" ref="AA397:AF397" si="390">AA394+AA395+AA396</f>
        <v>0</v>
      </c>
      <c r="AB397" s="1367">
        <f t="shared" si="390"/>
        <v>0</v>
      </c>
      <c r="AC397" s="1495">
        <f t="shared" si="390"/>
        <v>121.9</v>
      </c>
      <c r="AD397" s="1367">
        <f t="shared" si="390"/>
        <v>86.5</v>
      </c>
      <c r="AE397" s="1495">
        <f t="shared" si="390"/>
        <v>0</v>
      </c>
      <c r="AF397" s="1367">
        <f t="shared" si="390"/>
        <v>0</v>
      </c>
      <c r="AG397" s="1366">
        <f t="shared" si="389"/>
        <v>121.9</v>
      </c>
      <c r="AH397" s="1368">
        <f t="shared" si="389"/>
        <v>86.5</v>
      </c>
      <c r="AI397" s="1366">
        <f t="shared" si="382"/>
        <v>121.9</v>
      </c>
      <c r="AJ397" s="1369">
        <f>AD397+AF397</f>
        <v>86.5</v>
      </c>
      <c r="AM397" s="1296"/>
      <c r="AN397" s="1433"/>
      <c r="AO397" s="2190" t="s">
        <v>272</v>
      </c>
      <c r="AP397" s="1294">
        <f t="shared" si="380"/>
        <v>121.9</v>
      </c>
      <c r="AQ397" s="2191">
        <f t="shared" si="381"/>
        <v>86.5</v>
      </c>
      <c r="AR397" s="115"/>
      <c r="AS397" s="11"/>
      <c r="AT397" s="11"/>
    </row>
    <row r="398" spans="1:46" ht="15.75" thickBot="1">
      <c r="A398" s="683"/>
      <c r="B398" s="181" t="s">
        <v>540</v>
      </c>
      <c r="C398" s="2652"/>
      <c r="D398" s="142" t="s">
        <v>296</v>
      </c>
      <c r="E398" s="2564">
        <v>30.8</v>
      </c>
      <c r="F398" s="2904">
        <v>30.8</v>
      </c>
      <c r="G398" s="112"/>
      <c r="H398" s="115"/>
      <c r="I398" s="111"/>
      <c r="J398" s="199" t="s">
        <v>60</v>
      </c>
      <c r="K398" s="243">
        <v>200</v>
      </c>
      <c r="L398" s="245">
        <v>200</v>
      </c>
      <c r="M398" s="100"/>
      <c r="AO398" s="148"/>
      <c r="AP398" s="115"/>
      <c r="AQ398" s="11"/>
    </row>
    <row r="399" spans="1:46" ht="15.75" thickBot="1">
      <c r="A399" s="2949" t="s">
        <v>878</v>
      </c>
      <c r="B399" s="261" t="s">
        <v>881</v>
      </c>
      <c r="C399" s="248">
        <v>10</v>
      </c>
      <c r="D399" s="822" t="s">
        <v>80</v>
      </c>
      <c r="E399" s="2375">
        <v>177.76499999999999</v>
      </c>
      <c r="F399" s="2376">
        <v>117.765</v>
      </c>
      <c r="G399" s="1630" t="s">
        <v>563</v>
      </c>
      <c r="H399" s="1735"/>
      <c r="I399" s="1736"/>
      <c r="J399" s="2657" t="s">
        <v>50</v>
      </c>
      <c r="K399" s="258">
        <v>7</v>
      </c>
      <c r="L399" s="267">
        <v>7</v>
      </c>
      <c r="M399" s="100"/>
      <c r="Z399" t="s">
        <v>401</v>
      </c>
      <c r="AS399" s="54"/>
      <c r="AT399" s="754"/>
    </row>
    <row r="400" spans="1:46" ht="15.75" thickBot="1">
      <c r="A400" s="176" t="s">
        <v>915</v>
      </c>
      <c r="B400" s="284" t="s">
        <v>14</v>
      </c>
      <c r="C400" s="180">
        <v>200</v>
      </c>
      <c r="D400" s="198" t="s">
        <v>50</v>
      </c>
      <c r="E400" s="258">
        <v>5</v>
      </c>
      <c r="F400" s="267">
        <v>5</v>
      </c>
      <c r="G400" s="1791" t="s">
        <v>100</v>
      </c>
      <c r="H400" s="872" t="s">
        <v>101</v>
      </c>
      <c r="I400" s="1792" t="s">
        <v>102</v>
      </c>
      <c r="J400" s="199" t="s">
        <v>81</v>
      </c>
      <c r="K400" s="2950">
        <v>10</v>
      </c>
      <c r="L400" s="2951">
        <v>10</v>
      </c>
      <c r="M400" s="100"/>
      <c r="N400" t="s">
        <v>401</v>
      </c>
      <c r="Z400" s="108" t="str">
        <f>N401</f>
        <v>8- й   день</v>
      </c>
      <c r="AA400" s="320" t="s">
        <v>448</v>
      </c>
      <c r="AF400" s="143" t="str">
        <f>E391</f>
        <v>2 - я   неделя</v>
      </c>
      <c r="AH400" s="323" t="str">
        <f>I391</f>
        <v>ЗИМА - ВЕСНА    2023 -  __  г.г.</v>
      </c>
      <c r="AI400" s="71"/>
      <c r="AL400" s="1538" t="s">
        <v>410</v>
      </c>
      <c r="AO400" s="1222" t="s">
        <v>321</v>
      </c>
      <c r="AP400" s="1297" t="s">
        <v>411</v>
      </c>
      <c r="AQ400" s="1298"/>
      <c r="AS400" s="357"/>
      <c r="AT400" s="357"/>
    </row>
    <row r="401" spans="1:65" ht="15.75" thickBot="1">
      <c r="A401" s="2797" t="s">
        <v>9</v>
      </c>
      <c r="B401" s="261" t="s">
        <v>10</v>
      </c>
      <c r="C401" s="248">
        <v>35</v>
      </c>
      <c r="D401" s="199" t="s">
        <v>81</v>
      </c>
      <c r="E401" s="244">
        <v>58.234999999999999</v>
      </c>
      <c r="F401" s="1730">
        <v>58.234999999999999</v>
      </c>
      <c r="G401" s="140" t="s">
        <v>325</v>
      </c>
      <c r="H401" s="2952">
        <v>157.5</v>
      </c>
      <c r="I401" s="1659">
        <f>C403</f>
        <v>105</v>
      </c>
      <c r="J401" s="112"/>
      <c r="K401" s="115"/>
      <c r="L401" s="111"/>
      <c r="M401" s="100"/>
      <c r="N401" s="108" t="str">
        <f>A395</f>
        <v>8- й   день</v>
      </c>
      <c r="O401" s="320" t="s">
        <v>448</v>
      </c>
      <c r="T401" s="143" t="str">
        <f>E391</f>
        <v>2 - я   неделя</v>
      </c>
      <c r="V401" s="323" t="str">
        <f>I391</f>
        <v>ЗИМА - ВЕСНА    2023 -  __  г.г.</v>
      </c>
      <c r="W401" s="71"/>
      <c r="X401" s="1435"/>
      <c r="Z401" s="1222" t="s">
        <v>321</v>
      </c>
      <c r="AA401" s="1223" t="s">
        <v>402</v>
      </c>
      <c r="AB401" s="1224"/>
      <c r="AC401" s="1223" t="s">
        <v>403</v>
      </c>
      <c r="AD401" s="1224"/>
      <c r="AE401" s="1223" t="s">
        <v>404</v>
      </c>
      <c r="AF401" s="1224"/>
      <c r="AG401" s="1223" t="s">
        <v>408</v>
      </c>
      <c r="AH401" s="1224"/>
      <c r="AI401" s="1270" t="s">
        <v>409</v>
      </c>
      <c r="AJ401" s="1224"/>
      <c r="AL401" s="11"/>
      <c r="AM401" s="11"/>
      <c r="AN401" s="11"/>
      <c r="AO401" s="38"/>
      <c r="AP401" s="1505" t="s">
        <v>101</v>
      </c>
      <c r="AQ401" s="1506" t="s">
        <v>102</v>
      </c>
      <c r="AS401" s="357"/>
      <c r="AT401" s="357"/>
    </row>
    <row r="402" spans="1:65" ht="15.75" thickBot="1">
      <c r="A402" s="2797" t="s">
        <v>9</v>
      </c>
      <c r="B402" s="261" t="s">
        <v>426</v>
      </c>
      <c r="C402" s="248">
        <v>20</v>
      </c>
      <c r="D402" s="199" t="s">
        <v>54</v>
      </c>
      <c r="E402" s="244">
        <v>0.3</v>
      </c>
      <c r="F402" s="1730">
        <v>0.3</v>
      </c>
      <c r="G402" s="112"/>
      <c r="H402" s="115"/>
      <c r="I402" s="111"/>
      <c r="J402" s="112"/>
      <c r="K402" s="115"/>
      <c r="L402" s="111"/>
      <c r="M402" s="100"/>
      <c r="Z402" s="1501" t="s">
        <v>435</v>
      </c>
      <c r="AA402" s="1225" t="s">
        <v>101</v>
      </c>
      <c r="AB402" s="1227" t="s">
        <v>102</v>
      </c>
      <c r="AC402" s="1271" t="s">
        <v>101</v>
      </c>
      <c r="AD402" s="1272" t="s">
        <v>102</v>
      </c>
      <c r="AE402" s="1271" t="s">
        <v>101</v>
      </c>
      <c r="AF402" s="1272" t="s">
        <v>102</v>
      </c>
      <c r="AG402" s="1225" t="s">
        <v>101</v>
      </c>
      <c r="AH402" s="1226" t="s">
        <v>102</v>
      </c>
      <c r="AI402" s="1273" t="s">
        <v>101</v>
      </c>
      <c r="AJ402" s="1226" t="s">
        <v>102</v>
      </c>
      <c r="AL402" s="64"/>
      <c r="AN402" s="38"/>
      <c r="AO402" s="1328" t="s">
        <v>69</v>
      </c>
      <c r="AP402" s="1304">
        <f t="shared" ref="AP402:AP410" si="391">AA403+AC403+AE403</f>
        <v>16</v>
      </c>
      <c r="AQ402" s="1317">
        <f t="shared" ref="AQ402:AQ410" si="392">AB403+AD403+AF403</f>
        <v>16</v>
      </c>
      <c r="AS402" s="14"/>
      <c r="AT402" s="14"/>
    </row>
    <row r="403" spans="1:65">
      <c r="A403" s="2622" t="s">
        <v>483</v>
      </c>
      <c r="B403" s="284" t="s">
        <v>324</v>
      </c>
      <c r="C403" s="180">
        <v>105</v>
      </c>
      <c r="D403" s="199" t="s">
        <v>82</v>
      </c>
      <c r="E403" s="244">
        <v>5</v>
      </c>
      <c r="F403" s="1730">
        <v>5</v>
      </c>
      <c r="G403" s="1802"/>
      <c r="H403" s="114"/>
      <c r="I403" s="2953"/>
      <c r="J403" s="112"/>
      <c r="K403" s="115"/>
      <c r="L403" s="111"/>
      <c r="M403" s="100"/>
      <c r="N403" s="1520" t="s">
        <v>439</v>
      </c>
      <c r="O403" s="197"/>
      <c r="P403" s="197"/>
      <c r="Q403" s="197"/>
      <c r="R403" s="197"/>
      <c r="S403" s="197"/>
      <c r="T403" s="197"/>
      <c r="U403" s="197"/>
      <c r="V403" s="197"/>
      <c r="W403" s="197"/>
      <c r="X403" s="1220"/>
      <c r="Z403" s="1328" t="s">
        <v>69</v>
      </c>
      <c r="AA403" s="1370"/>
      <c r="AB403" s="1402"/>
      <c r="AC403" s="1370">
        <f>E408</f>
        <v>16</v>
      </c>
      <c r="AD403" s="1403">
        <f>F408</f>
        <v>16</v>
      </c>
      <c r="AE403" s="1370"/>
      <c r="AF403" s="1404"/>
      <c r="AG403" s="1266">
        <f t="shared" ref="AG403:AG412" si="393">AA403+AC403</f>
        <v>16</v>
      </c>
      <c r="AH403" s="1405">
        <f t="shared" ref="AH403:AH412" si="394">AB403+AD403</f>
        <v>16</v>
      </c>
      <c r="AI403" s="1266">
        <f t="shared" ref="AI403:AI412" si="395">AC403+AE403</f>
        <v>16</v>
      </c>
      <c r="AJ403" s="1406">
        <f t="shared" ref="AJ403:AJ412" si="396">AD403+AF403</f>
        <v>16</v>
      </c>
      <c r="AL403" s="1222" t="s">
        <v>321</v>
      </c>
      <c r="AM403" s="1275" t="s">
        <v>411</v>
      </c>
      <c r="AN403" s="1276"/>
      <c r="AO403" s="1328" t="s">
        <v>71</v>
      </c>
      <c r="AP403" s="1283">
        <f t="shared" si="391"/>
        <v>30.8</v>
      </c>
      <c r="AQ403" s="1308">
        <f t="shared" si="392"/>
        <v>30.8</v>
      </c>
      <c r="AS403" s="14"/>
      <c r="AT403" s="14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</row>
    <row r="404" spans="1:65" ht="16.5" thickBot="1">
      <c r="A404" s="2954" t="s">
        <v>398</v>
      </c>
      <c r="B404" s="2955"/>
      <c r="C404" s="2956">
        <f>SUM(C397:C403)</f>
        <v>575</v>
      </c>
      <c r="D404" s="112"/>
      <c r="E404" s="115"/>
      <c r="F404" s="115"/>
      <c r="G404" s="112"/>
      <c r="H404" s="115"/>
      <c r="I404" s="111"/>
      <c r="J404" s="1777"/>
      <c r="K404" s="1780"/>
      <c r="L404" s="1779"/>
      <c r="M404" s="100"/>
      <c r="N404" s="882"/>
      <c r="O404" s="17" t="s">
        <v>440</v>
      </c>
      <c r="P404" s="17"/>
      <c r="Q404" s="17"/>
      <c r="R404" s="17"/>
      <c r="S404" s="17"/>
      <c r="T404" s="17"/>
      <c r="U404" s="17"/>
      <c r="V404" s="17"/>
      <c r="W404" s="17"/>
      <c r="X404" s="1221"/>
      <c r="Z404" s="1328" t="s">
        <v>71</v>
      </c>
      <c r="AA404" s="1667">
        <f>E398</f>
        <v>30.8</v>
      </c>
      <c r="AB404" s="1467">
        <f>F398</f>
        <v>30.8</v>
      </c>
      <c r="AC404" s="1348"/>
      <c r="AD404" s="1408"/>
      <c r="AE404" s="1348"/>
      <c r="AF404" s="1409"/>
      <c r="AG404" s="1267">
        <f t="shared" si="393"/>
        <v>30.8</v>
      </c>
      <c r="AH404" s="1410">
        <f t="shared" si="394"/>
        <v>30.8</v>
      </c>
      <c r="AI404" s="1267">
        <f t="shared" si="395"/>
        <v>0</v>
      </c>
      <c r="AJ404" s="1339">
        <f t="shared" si="396"/>
        <v>0</v>
      </c>
      <c r="AL404" s="900"/>
      <c r="AM404" s="1277" t="s">
        <v>101</v>
      </c>
      <c r="AN404" s="1278" t="s">
        <v>102</v>
      </c>
      <c r="AO404" s="1328" t="s">
        <v>72</v>
      </c>
      <c r="AP404" s="1283">
        <f t="shared" si="391"/>
        <v>0</v>
      </c>
      <c r="AQ404" s="1308">
        <f t="shared" si="392"/>
        <v>0</v>
      </c>
      <c r="AS404" s="11"/>
      <c r="AT404" s="1686"/>
      <c r="AU404" s="11"/>
      <c r="AV404" s="49"/>
      <c r="AW404" s="27"/>
      <c r="AX404" s="11"/>
      <c r="AY404" s="11"/>
      <c r="AZ404" s="11"/>
      <c r="BA404" s="11"/>
      <c r="BB404" s="11"/>
      <c r="BC404" s="1728"/>
      <c r="BD404" s="96"/>
      <c r="BE404" s="3"/>
      <c r="BF404" s="11"/>
      <c r="BG404" s="11"/>
      <c r="BH404" s="11"/>
      <c r="BI404" s="11"/>
      <c r="BJ404" s="11"/>
      <c r="BK404" s="11"/>
      <c r="BL404" s="11"/>
      <c r="BM404" s="11"/>
    </row>
    <row r="405" spans="1:65" ht="15.75" thickBot="1">
      <c r="A405" s="765"/>
      <c r="B405" s="376" t="s">
        <v>123</v>
      </c>
      <c r="C405" s="242"/>
      <c r="D405" s="2879" t="s">
        <v>654</v>
      </c>
      <c r="E405" s="1735"/>
      <c r="F405" s="1736"/>
      <c r="G405" s="2350" t="s">
        <v>936</v>
      </c>
      <c r="H405" s="1760"/>
      <c r="I405" s="2609"/>
      <c r="J405" s="2957" t="s">
        <v>647</v>
      </c>
      <c r="K405" s="1735"/>
      <c r="L405" s="1736"/>
      <c r="M405" s="100"/>
      <c r="Z405" s="1328" t="s">
        <v>72</v>
      </c>
      <c r="AA405" s="1411"/>
      <c r="AB405" s="1467"/>
      <c r="AC405" s="1411"/>
      <c r="AD405" s="1413"/>
      <c r="AE405" s="1411"/>
      <c r="AF405" s="1414"/>
      <c r="AG405" s="1267">
        <f t="shared" si="393"/>
        <v>0</v>
      </c>
      <c r="AH405" s="1410">
        <f t="shared" si="394"/>
        <v>0</v>
      </c>
      <c r="AI405" s="1267">
        <f t="shared" si="395"/>
        <v>0</v>
      </c>
      <c r="AJ405" s="1339">
        <f t="shared" si="396"/>
        <v>0</v>
      </c>
      <c r="AL405" s="1279" t="s">
        <v>134</v>
      </c>
      <c r="AM405" s="1280">
        <f t="shared" ref="AM405:AM410" si="397">O409+Q409+S409</f>
        <v>70</v>
      </c>
      <c r="AN405" s="1281">
        <f t="shared" ref="AN405:AN410" si="398">P409+R409+T409</f>
        <v>70</v>
      </c>
      <c r="AO405" s="1328" t="s">
        <v>73</v>
      </c>
      <c r="AP405" s="1283">
        <f t="shared" si="391"/>
        <v>0</v>
      </c>
      <c r="AQ405" s="1308">
        <f t="shared" si="392"/>
        <v>0</v>
      </c>
      <c r="AS405" s="11"/>
      <c r="AT405" s="11"/>
      <c r="AU405" s="183"/>
      <c r="AV405" s="11"/>
      <c r="AW405" s="379"/>
      <c r="AX405" s="90"/>
      <c r="AY405" s="147"/>
      <c r="AZ405" s="379"/>
      <c r="BA405" s="90"/>
      <c r="BB405" s="147"/>
      <c r="BC405" s="379"/>
      <c r="BD405" s="90"/>
      <c r="BE405" s="147"/>
      <c r="BF405" s="11"/>
      <c r="BG405" s="11"/>
      <c r="BH405" s="11"/>
      <c r="BI405" s="11"/>
      <c r="BJ405" s="11"/>
      <c r="BK405" s="11"/>
      <c r="BL405" s="11"/>
      <c r="BM405" s="11"/>
    </row>
    <row r="406" spans="1:65" ht="15.75" thickBot="1">
      <c r="A406" s="176" t="s">
        <v>453</v>
      </c>
      <c r="B406" s="284" t="s">
        <v>537</v>
      </c>
      <c r="C406" s="874">
        <v>60</v>
      </c>
      <c r="D406" s="1658" t="s">
        <v>100</v>
      </c>
      <c r="E406" s="172" t="s">
        <v>101</v>
      </c>
      <c r="F406" s="173" t="s">
        <v>102</v>
      </c>
      <c r="G406" s="1795" t="s">
        <v>100</v>
      </c>
      <c r="H406" s="172" t="s">
        <v>101</v>
      </c>
      <c r="I406" s="2580" t="s">
        <v>102</v>
      </c>
      <c r="J406" s="1795" t="s">
        <v>100</v>
      </c>
      <c r="K406" s="172" t="s">
        <v>101</v>
      </c>
      <c r="L406" s="173" t="s">
        <v>102</v>
      </c>
      <c r="M406" s="100"/>
      <c r="Z406" s="1328" t="s">
        <v>73</v>
      </c>
      <c r="AA406" s="1348"/>
      <c r="AB406" s="1412"/>
      <c r="AC406" s="1348"/>
      <c r="AD406" s="1413"/>
      <c r="AE406" s="1348"/>
      <c r="AF406" s="1414"/>
      <c r="AG406" s="1267">
        <f t="shared" si="393"/>
        <v>0</v>
      </c>
      <c r="AH406" s="1410">
        <f t="shared" si="394"/>
        <v>0</v>
      </c>
      <c r="AI406" s="1267">
        <f t="shared" si="395"/>
        <v>0</v>
      </c>
      <c r="AJ406" s="1339">
        <f t="shared" si="396"/>
        <v>0</v>
      </c>
      <c r="AL406" s="1282" t="s">
        <v>133</v>
      </c>
      <c r="AM406" s="1283">
        <f t="shared" si="397"/>
        <v>109.4</v>
      </c>
      <c r="AN406" s="1284">
        <f t="shared" si="398"/>
        <v>109.4</v>
      </c>
      <c r="AO406" s="1328" t="s">
        <v>75</v>
      </c>
      <c r="AP406" s="1283">
        <f t="shared" si="391"/>
        <v>0</v>
      </c>
      <c r="AQ406" s="1308">
        <f t="shared" si="392"/>
        <v>0</v>
      </c>
      <c r="AS406" s="11"/>
      <c r="AT406" s="41"/>
      <c r="AU406" s="7"/>
      <c r="AV406" s="15"/>
      <c r="AW406" s="7"/>
      <c r="AX406" s="1695"/>
      <c r="AY406" s="153"/>
      <c r="AZ406" s="11"/>
      <c r="BA406" s="11"/>
      <c r="BB406" s="11"/>
      <c r="BC406" s="7"/>
      <c r="BD406" s="752"/>
      <c r="BE406" s="753"/>
      <c r="BF406" s="11"/>
      <c r="BG406" s="11"/>
      <c r="BH406" s="11"/>
      <c r="BI406" s="11"/>
      <c r="BJ406" s="11"/>
      <c r="BK406" s="11"/>
      <c r="BL406" s="11"/>
      <c r="BM406" s="11"/>
    </row>
    <row r="407" spans="1:65">
      <c r="A407" s="821"/>
      <c r="B407" s="181" t="s">
        <v>538</v>
      </c>
      <c r="C407" s="111"/>
      <c r="D407" s="2958" t="s">
        <v>45</v>
      </c>
      <c r="E407" s="2581">
        <v>53.4</v>
      </c>
      <c r="F407" s="2959">
        <v>40</v>
      </c>
      <c r="G407" s="140" t="s">
        <v>141</v>
      </c>
      <c r="H407" s="139">
        <v>114.64</v>
      </c>
      <c r="I407" s="1771">
        <v>91.68</v>
      </c>
      <c r="J407" s="2960" t="s">
        <v>631</v>
      </c>
      <c r="K407" s="139">
        <v>39.200000000000003</v>
      </c>
      <c r="L407" s="1659">
        <v>38.5</v>
      </c>
      <c r="M407" s="100"/>
      <c r="N407" s="1222" t="s">
        <v>321</v>
      </c>
      <c r="O407" s="1223" t="s">
        <v>402</v>
      </c>
      <c r="P407" s="1224"/>
      <c r="Q407" s="1223" t="s">
        <v>403</v>
      </c>
      <c r="R407" s="1224"/>
      <c r="S407" s="1223" t="s">
        <v>404</v>
      </c>
      <c r="T407" s="1224"/>
      <c r="U407" s="1223" t="s">
        <v>405</v>
      </c>
      <c r="V407" s="1224"/>
      <c r="W407" s="1223" t="s">
        <v>406</v>
      </c>
      <c r="X407" s="1224"/>
      <c r="Z407" s="1328" t="s">
        <v>75</v>
      </c>
      <c r="AA407" s="1348"/>
      <c r="AB407" s="1407"/>
      <c r="AC407" s="1348"/>
      <c r="AD407" s="1408"/>
      <c r="AE407" s="1348"/>
      <c r="AF407" s="1409"/>
      <c r="AG407" s="1267">
        <f t="shared" si="393"/>
        <v>0</v>
      </c>
      <c r="AH407" s="1410">
        <f t="shared" si="394"/>
        <v>0</v>
      </c>
      <c r="AI407" s="1267">
        <f t="shared" si="395"/>
        <v>0</v>
      </c>
      <c r="AJ407" s="1339">
        <f t="shared" si="396"/>
        <v>0</v>
      </c>
      <c r="AL407" s="1282" t="s">
        <v>79</v>
      </c>
      <c r="AM407" s="1283">
        <f t="shared" si="397"/>
        <v>5.96</v>
      </c>
      <c r="AN407" s="1284">
        <f t="shared" si="398"/>
        <v>5.96</v>
      </c>
      <c r="AO407" s="1328" t="s">
        <v>76</v>
      </c>
      <c r="AP407" s="1283">
        <f t="shared" si="391"/>
        <v>0</v>
      </c>
      <c r="AQ407" s="1308">
        <f t="shared" si="392"/>
        <v>0</v>
      </c>
      <c r="AS407" s="11"/>
      <c r="AT407" s="11"/>
      <c r="AU407" s="351"/>
      <c r="AV407" s="4"/>
      <c r="AW407" s="7"/>
      <c r="AX407" s="14"/>
      <c r="AY407" s="153"/>
      <c r="AZ407" s="7"/>
      <c r="BA407" s="14"/>
      <c r="BB407" s="153"/>
      <c r="BC407" s="7"/>
      <c r="BD407" s="14"/>
      <c r="BE407" s="153"/>
      <c r="BF407" s="11"/>
      <c r="BG407" s="11"/>
      <c r="BH407" s="11"/>
      <c r="BI407" s="11"/>
      <c r="BJ407" s="11"/>
      <c r="BK407" s="11"/>
      <c r="BL407" s="11"/>
      <c r="BM407" s="11"/>
    </row>
    <row r="408" spans="1:65" ht="15.75" thickBot="1">
      <c r="A408" s="2961" t="s">
        <v>656</v>
      </c>
      <c r="B408" s="261" t="s">
        <v>655</v>
      </c>
      <c r="C408" s="2806">
        <v>200</v>
      </c>
      <c r="D408" s="2328" t="s">
        <v>657</v>
      </c>
      <c r="E408" s="2315">
        <v>16</v>
      </c>
      <c r="F408" s="2962">
        <v>16</v>
      </c>
      <c r="G408" s="2963" t="s">
        <v>937</v>
      </c>
      <c r="H408" s="243">
        <v>4.8000000000000001E-2</v>
      </c>
      <c r="I408" s="1774">
        <v>4.8000000000000001E-2</v>
      </c>
      <c r="J408" s="198" t="s">
        <v>121</v>
      </c>
      <c r="K408" s="243">
        <v>63.5</v>
      </c>
      <c r="L408" s="245">
        <v>44.1</v>
      </c>
      <c r="M408" s="100"/>
      <c r="N408" s="900"/>
      <c r="O408" s="1225" t="s">
        <v>101</v>
      </c>
      <c r="P408" s="1226" t="s">
        <v>102</v>
      </c>
      <c r="Q408" s="1225" t="s">
        <v>101</v>
      </c>
      <c r="R408" s="1226" t="s">
        <v>102</v>
      </c>
      <c r="S408" s="1225" t="s">
        <v>101</v>
      </c>
      <c r="T408" s="1226" t="s">
        <v>102</v>
      </c>
      <c r="U408" s="1225" t="s">
        <v>101</v>
      </c>
      <c r="V408" s="1226" t="s">
        <v>102</v>
      </c>
      <c r="W408" s="1225" t="s">
        <v>101</v>
      </c>
      <c r="X408" s="1227" t="s">
        <v>102</v>
      </c>
      <c r="Z408" s="1328" t="s">
        <v>76</v>
      </c>
      <c r="AA408" s="1348"/>
      <c r="AB408" s="1415"/>
      <c r="AC408" s="1348"/>
      <c r="AD408" s="1408"/>
      <c r="AE408" s="1348"/>
      <c r="AF408" s="1409"/>
      <c r="AG408" s="1267">
        <f t="shared" si="393"/>
        <v>0</v>
      </c>
      <c r="AH408" s="1410">
        <f t="shared" si="394"/>
        <v>0</v>
      </c>
      <c r="AI408" s="1267">
        <f t="shared" si="395"/>
        <v>0</v>
      </c>
      <c r="AJ408" s="1339">
        <f t="shared" si="396"/>
        <v>0</v>
      </c>
      <c r="AL408" s="1285" t="s">
        <v>412</v>
      </c>
      <c r="AM408" s="1286">
        <f t="shared" si="397"/>
        <v>64.02</v>
      </c>
      <c r="AN408" s="1287">
        <f t="shared" si="398"/>
        <v>64.02</v>
      </c>
      <c r="AO408" s="1329" t="s">
        <v>437</v>
      </c>
      <c r="AP408" s="1283">
        <f t="shared" si="391"/>
        <v>0</v>
      </c>
      <c r="AQ408" s="1308">
        <f t="shared" si="392"/>
        <v>0</v>
      </c>
      <c r="AT408" s="41"/>
      <c r="AU408" s="7"/>
      <c r="AV408" s="15"/>
      <c r="AW408" s="667"/>
      <c r="AX408" s="351"/>
      <c r="AY408" s="372"/>
      <c r="AZ408" s="7"/>
      <c r="BA408" s="14"/>
      <c r="BB408" s="153"/>
      <c r="BC408" s="7"/>
      <c r="BD408" s="14"/>
      <c r="BE408" s="380"/>
      <c r="BF408" s="11"/>
      <c r="BG408" s="11"/>
      <c r="BH408" s="11"/>
      <c r="BI408" s="11"/>
      <c r="BJ408" s="11"/>
      <c r="BK408" s="11"/>
      <c r="BL408" s="11"/>
      <c r="BM408" s="11"/>
    </row>
    <row r="409" spans="1:65" ht="15.75" thickBot="1">
      <c r="A409" s="821" t="s">
        <v>648</v>
      </c>
      <c r="B409" s="2313" t="s">
        <v>908</v>
      </c>
      <c r="C409" s="180">
        <v>105</v>
      </c>
      <c r="D409" s="1868" t="s">
        <v>638</v>
      </c>
      <c r="E409" s="243">
        <v>10</v>
      </c>
      <c r="F409" s="1769">
        <v>8</v>
      </c>
      <c r="G409" s="198" t="s">
        <v>569</v>
      </c>
      <c r="H409" s="243">
        <v>2.35</v>
      </c>
      <c r="I409" s="1774">
        <v>2.35</v>
      </c>
      <c r="J409" s="822" t="s">
        <v>162</v>
      </c>
      <c r="K409" s="2964">
        <v>12.6</v>
      </c>
      <c r="L409" s="2596">
        <v>10.5</v>
      </c>
      <c r="M409" s="100"/>
      <c r="N409" s="1521" t="s">
        <v>134</v>
      </c>
      <c r="O409" s="1242">
        <f>C402</f>
        <v>20</v>
      </c>
      <c r="P409" s="1436">
        <f>C402</f>
        <v>20</v>
      </c>
      <c r="Q409" s="1256">
        <f>C415</f>
        <v>30</v>
      </c>
      <c r="R409" s="1428">
        <f>C415</f>
        <v>30</v>
      </c>
      <c r="S409" s="1256">
        <f>C430</f>
        <v>20</v>
      </c>
      <c r="T409" s="1437">
        <f>C430</f>
        <v>20</v>
      </c>
      <c r="U409" s="1256">
        <f>O409+Q409</f>
        <v>50</v>
      </c>
      <c r="V409" s="1427">
        <f>P409+R409</f>
        <v>50</v>
      </c>
      <c r="W409" s="1256">
        <f>Q409+S409</f>
        <v>50</v>
      </c>
      <c r="X409" s="1428">
        <f>R409+T409</f>
        <v>50</v>
      </c>
      <c r="Z409" s="1329" t="s">
        <v>437</v>
      </c>
      <c r="AA409" s="1348"/>
      <c r="AB409" s="1407"/>
      <c r="AC409" s="1348"/>
      <c r="AD409" s="1408"/>
      <c r="AE409" s="1348"/>
      <c r="AF409" s="1409"/>
      <c r="AG409" s="1267">
        <f t="shared" si="393"/>
        <v>0</v>
      </c>
      <c r="AH409" s="1410">
        <f t="shared" si="394"/>
        <v>0</v>
      </c>
      <c r="AI409" s="1267">
        <f t="shared" si="395"/>
        <v>0</v>
      </c>
      <c r="AJ409" s="1339">
        <f t="shared" si="396"/>
        <v>0</v>
      </c>
      <c r="AL409" s="1282" t="s">
        <v>105</v>
      </c>
      <c r="AM409" s="1283">
        <f t="shared" si="397"/>
        <v>0</v>
      </c>
      <c r="AN409" s="1284">
        <f t="shared" si="398"/>
        <v>0</v>
      </c>
      <c r="AO409" s="1502" t="s">
        <v>436</v>
      </c>
      <c r="AP409" s="1292">
        <f t="shared" si="391"/>
        <v>17.22</v>
      </c>
      <c r="AQ409" s="1312">
        <f t="shared" si="392"/>
        <v>17.22</v>
      </c>
      <c r="AT409" s="11"/>
      <c r="AU409" s="351"/>
      <c r="AV409" s="4"/>
      <c r="AW409" s="7"/>
      <c r="AX409" s="14"/>
      <c r="AY409" s="153"/>
      <c r="AZ409" s="7"/>
      <c r="BA409" s="351"/>
      <c r="BB409" s="372"/>
      <c r="BC409" s="7"/>
      <c r="BD409" s="41"/>
      <c r="BE409" s="865"/>
      <c r="BF409" s="11"/>
      <c r="BG409" s="11"/>
      <c r="BH409" s="11"/>
      <c r="BI409" s="11"/>
      <c r="BJ409" s="11"/>
      <c r="BK409" s="11"/>
      <c r="BL409" s="11"/>
      <c r="BM409" s="11"/>
    </row>
    <row r="410" spans="1:65" ht="15.75" thickBot="1">
      <c r="A410" s="2671" t="s">
        <v>977</v>
      </c>
      <c r="B410" s="2356" t="s">
        <v>949</v>
      </c>
      <c r="C410" s="180" t="s">
        <v>988</v>
      </c>
      <c r="D410" s="1868" t="s">
        <v>94</v>
      </c>
      <c r="E410" s="243">
        <v>12.5</v>
      </c>
      <c r="F410" s="1769">
        <v>10</v>
      </c>
      <c r="G410" s="2588" t="s">
        <v>1015</v>
      </c>
      <c r="H410" s="100"/>
      <c r="I410" s="100"/>
      <c r="J410" s="2588" t="s">
        <v>976</v>
      </c>
      <c r="K410" s="115"/>
      <c r="L410" s="111"/>
      <c r="M410" s="100"/>
      <c r="N410" s="1282" t="s">
        <v>133</v>
      </c>
      <c r="O410" s="1243">
        <f>C401</f>
        <v>35</v>
      </c>
      <c r="P410" s="1438">
        <f>C401</f>
        <v>35</v>
      </c>
      <c r="Q410" s="1246">
        <f>K411+C414</f>
        <v>60.5</v>
      </c>
      <c r="R410" s="1722">
        <f>L411+C414</f>
        <v>60.5</v>
      </c>
      <c r="S410" s="1243">
        <f>E430</f>
        <v>13.9</v>
      </c>
      <c r="T410" s="1438">
        <f>F430</f>
        <v>13.9</v>
      </c>
      <c r="U410" s="1243">
        <f t="shared" ref="U410:U414" si="399">O410+Q410</f>
        <v>95.5</v>
      </c>
      <c r="V410" s="1430">
        <f t="shared" ref="V410:V414" si="400">P410+R410</f>
        <v>95.5</v>
      </c>
      <c r="W410" s="1243">
        <f t="shared" ref="W410:W414" si="401">Q410+S410</f>
        <v>74.400000000000006</v>
      </c>
      <c r="X410" s="1339">
        <f t="shared" ref="X410:X414" si="402">R410+T410</f>
        <v>74.400000000000006</v>
      </c>
      <c r="Z410" s="1502" t="s">
        <v>436</v>
      </c>
      <c r="AA410" s="1355"/>
      <c r="AB410" s="1416"/>
      <c r="AC410" s="1355">
        <f>H422</f>
        <v>17.22</v>
      </c>
      <c r="AD410" s="1417">
        <f>I422</f>
        <v>17.22</v>
      </c>
      <c r="AE410" s="1355"/>
      <c r="AF410" s="1418"/>
      <c r="AG410" s="1268">
        <f t="shared" si="393"/>
        <v>17.22</v>
      </c>
      <c r="AH410" s="1419">
        <f t="shared" si="394"/>
        <v>17.22</v>
      </c>
      <c r="AI410" s="1268">
        <f t="shared" si="395"/>
        <v>17.22</v>
      </c>
      <c r="AJ410" s="1232">
        <f t="shared" si="396"/>
        <v>17.22</v>
      </c>
      <c r="AL410" s="476" t="s">
        <v>45</v>
      </c>
      <c r="AM410" s="1283">
        <f t="shared" si="397"/>
        <v>53.4</v>
      </c>
      <c r="AN410" s="1284">
        <f t="shared" si="398"/>
        <v>40</v>
      </c>
      <c r="AO410" s="1330" t="s">
        <v>421</v>
      </c>
      <c r="AP410" s="1331">
        <f t="shared" si="391"/>
        <v>64.02</v>
      </c>
      <c r="AQ410" s="1332">
        <f t="shared" si="392"/>
        <v>64.02</v>
      </c>
      <c r="AT410" s="41"/>
      <c r="AU410" s="7"/>
      <c r="AV410" s="14"/>
      <c r="AW410" s="7"/>
      <c r="AX410" s="41"/>
      <c r="AY410" s="153"/>
      <c r="AZ410" s="7"/>
      <c r="BA410" s="14"/>
      <c r="BB410" s="153"/>
      <c r="BC410" s="94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</row>
    <row r="411" spans="1:65" ht="15.75" thickBot="1">
      <c r="A411" s="2965" t="s">
        <v>604</v>
      </c>
      <c r="B411" s="2357" t="s">
        <v>986</v>
      </c>
      <c r="C411" s="111"/>
      <c r="D411" s="1868" t="s">
        <v>600</v>
      </c>
      <c r="E411" s="243">
        <v>2.5</v>
      </c>
      <c r="F411" s="1769">
        <v>2</v>
      </c>
      <c r="G411" s="1804" t="s">
        <v>82</v>
      </c>
      <c r="H411" s="243">
        <v>2.8</v>
      </c>
      <c r="I411" s="1774">
        <v>2.8</v>
      </c>
      <c r="J411" s="822" t="s">
        <v>78</v>
      </c>
      <c r="K411" s="2964">
        <v>10.5</v>
      </c>
      <c r="L411" s="2587">
        <v>10.5</v>
      </c>
      <c r="M411" s="100"/>
      <c r="N411" s="1282" t="s">
        <v>79</v>
      </c>
      <c r="O411" s="1243"/>
      <c r="P411" s="1559"/>
      <c r="Q411" s="1243">
        <f>K419+H416</f>
        <v>3.76</v>
      </c>
      <c r="R411" s="1430">
        <f>L419+I416</f>
        <v>3.76</v>
      </c>
      <c r="S411" s="1243">
        <f>K429</f>
        <v>2.2000000000000002</v>
      </c>
      <c r="T411" s="1441">
        <f>L429</f>
        <v>2.2000000000000002</v>
      </c>
      <c r="U411" s="1243">
        <f t="shared" si="399"/>
        <v>3.76</v>
      </c>
      <c r="V411" s="1430">
        <f t="shared" si="400"/>
        <v>3.76</v>
      </c>
      <c r="W411" s="1243">
        <f t="shared" si="401"/>
        <v>5.96</v>
      </c>
      <c r="X411" s="1339">
        <f t="shared" si="402"/>
        <v>5.96</v>
      </c>
      <c r="Z411" s="1330" t="s">
        <v>421</v>
      </c>
      <c r="AA411" s="1420">
        <f t="shared" ref="AA411:AF411" si="403">SUM(AA403:AA410)</f>
        <v>30.8</v>
      </c>
      <c r="AB411" s="1421">
        <f t="shared" si="403"/>
        <v>30.8</v>
      </c>
      <c r="AC411" s="1422">
        <f t="shared" si="403"/>
        <v>33.22</v>
      </c>
      <c r="AD411" s="1332">
        <f t="shared" si="403"/>
        <v>33.22</v>
      </c>
      <c r="AE411" s="1420">
        <f t="shared" si="403"/>
        <v>0</v>
      </c>
      <c r="AF411" s="1423">
        <f t="shared" si="403"/>
        <v>0</v>
      </c>
      <c r="AG411" s="1331">
        <f t="shared" si="393"/>
        <v>64.02</v>
      </c>
      <c r="AH411" s="1424">
        <f t="shared" si="394"/>
        <v>64.02</v>
      </c>
      <c r="AI411" s="1331">
        <f t="shared" si="395"/>
        <v>33.22</v>
      </c>
      <c r="AJ411" s="1425">
        <f t="shared" si="396"/>
        <v>33.22</v>
      </c>
      <c r="AL411" s="2222" t="s">
        <v>873</v>
      </c>
      <c r="AM411" s="2226">
        <f t="shared" ref="AM411:AM439" si="404">O415+Q415+S415</f>
        <v>162.88000000000002</v>
      </c>
      <c r="AN411" s="1289">
        <f t="shared" ref="AN411:AN439" si="405">P415+R415+T415</f>
        <v>131.78</v>
      </c>
      <c r="AO411" s="2104" t="s">
        <v>857</v>
      </c>
      <c r="AP411" s="1503"/>
      <c r="AQ411" s="1518">
        <f t="shared" ref="AQ411:AQ425" si="406">AB412+AD412+AF412</f>
        <v>0</v>
      </c>
      <c r="AT411" s="97"/>
      <c r="AU411" s="759"/>
      <c r="AV411" s="4"/>
      <c r="AW411" s="7"/>
      <c r="AX411" s="14"/>
      <c r="AY411" s="153"/>
      <c r="AZ411" s="7"/>
      <c r="BA411" s="41"/>
      <c r="BB411" s="153"/>
      <c r="BC411" s="7"/>
      <c r="BD411" s="54"/>
      <c r="BE411" s="380"/>
      <c r="BF411" s="11"/>
      <c r="BG411" s="11"/>
      <c r="BH411" s="11"/>
      <c r="BI411" s="11"/>
      <c r="BJ411" s="11"/>
      <c r="BK411" s="11"/>
      <c r="BL411" s="11"/>
      <c r="BM411" s="11"/>
    </row>
    <row r="412" spans="1:65">
      <c r="A412" s="2846" t="s">
        <v>885</v>
      </c>
      <c r="B412" s="284" t="s">
        <v>817</v>
      </c>
      <c r="C412" s="180">
        <v>200</v>
      </c>
      <c r="D412" s="2758" t="s">
        <v>89</v>
      </c>
      <c r="E412" s="1805">
        <v>2</v>
      </c>
      <c r="F412" s="1806">
        <v>2</v>
      </c>
      <c r="G412" s="198" t="s">
        <v>938</v>
      </c>
      <c r="H412" s="243">
        <v>4.8</v>
      </c>
      <c r="I412" s="245">
        <v>4.8</v>
      </c>
      <c r="J412" s="822" t="s">
        <v>649</v>
      </c>
      <c r="K412" s="2966" t="s">
        <v>995</v>
      </c>
      <c r="L412" s="2596">
        <v>8.4</v>
      </c>
      <c r="M412" s="440"/>
      <c r="N412" s="1285" t="s">
        <v>412</v>
      </c>
      <c r="O412" s="1244">
        <f t="shared" ref="O412:T412" si="407">AA411</f>
        <v>30.8</v>
      </c>
      <c r="P412" s="1468">
        <f t="shared" si="407"/>
        <v>30.8</v>
      </c>
      <c r="Q412" s="1244">
        <f t="shared" si="407"/>
        <v>33.22</v>
      </c>
      <c r="R412" s="1442">
        <f t="shared" si="407"/>
        <v>33.22</v>
      </c>
      <c r="S412" s="1244">
        <f t="shared" si="407"/>
        <v>0</v>
      </c>
      <c r="T412" s="1443">
        <f t="shared" si="407"/>
        <v>0</v>
      </c>
      <c r="U412" s="1244">
        <f t="shared" si="399"/>
        <v>64.02</v>
      </c>
      <c r="V412" s="1287">
        <f t="shared" si="400"/>
        <v>64.02</v>
      </c>
      <c r="W412" s="1244">
        <f t="shared" si="401"/>
        <v>33.22</v>
      </c>
      <c r="X412" s="1442">
        <f t="shared" si="402"/>
        <v>33.22</v>
      </c>
      <c r="Z412" s="2104" t="s">
        <v>857</v>
      </c>
      <c r="AA412" s="1264"/>
      <c r="AB412" s="1544"/>
      <c r="AC412" s="1266"/>
      <c r="AD412" s="1426"/>
      <c r="AE412" s="1269"/>
      <c r="AF412" s="1553"/>
      <c r="AG412" s="1269">
        <f t="shared" si="393"/>
        <v>0</v>
      </c>
      <c r="AH412" s="1427">
        <f t="shared" si="394"/>
        <v>0</v>
      </c>
      <c r="AI412" s="1269">
        <f t="shared" si="395"/>
        <v>0</v>
      </c>
      <c r="AJ412" s="1428">
        <f t="shared" si="396"/>
        <v>0</v>
      </c>
      <c r="AL412" s="2223" t="s">
        <v>874</v>
      </c>
      <c r="AM412" s="2226">
        <f t="shared" si="404"/>
        <v>66</v>
      </c>
      <c r="AN412" s="1289">
        <f t="shared" si="405"/>
        <v>60</v>
      </c>
      <c r="AO412" s="1300" t="s">
        <v>434</v>
      </c>
      <c r="AP412" s="1503">
        <f t="shared" ref="AP412:AP425" si="408">AA413+AC413+AE413</f>
        <v>0</v>
      </c>
      <c r="AQ412" s="1518">
        <f t="shared" si="406"/>
        <v>0</v>
      </c>
      <c r="AT412" s="41"/>
      <c r="AU412" s="7"/>
      <c r="AV412" s="15"/>
      <c r="AW412" s="7"/>
      <c r="AX412" s="14"/>
      <c r="AY412" s="153"/>
      <c r="AZ412" s="11"/>
      <c r="BA412" s="11"/>
      <c r="BB412" s="11"/>
      <c r="BC412" s="7"/>
      <c r="BD412" s="351"/>
      <c r="BE412" s="372"/>
      <c r="BF412" s="11"/>
      <c r="BG412" s="11"/>
      <c r="BH412" s="11"/>
      <c r="BI412" s="11"/>
      <c r="BJ412" s="11"/>
      <c r="BK412" s="11"/>
      <c r="BL412" s="11"/>
      <c r="BM412" s="11"/>
    </row>
    <row r="413" spans="1:65">
      <c r="A413" s="112"/>
      <c r="B413" s="2315" t="s">
        <v>818</v>
      </c>
      <c r="C413" s="111"/>
      <c r="D413" s="2758" t="s">
        <v>163</v>
      </c>
      <c r="E413" s="243">
        <v>0.04</v>
      </c>
      <c r="F413" s="1730">
        <v>0.04</v>
      </c>
      <c r="G413" s="198" t="s">
        <v>94</v>
      </c>
      <c r="H413" s="2314">
        <v>2</v>
      </c>
      <c r="I413" s="2568">
        <v>1.6</v>
      </c>
      <c r="J413" s="2967" t="s">
        <v>651</v>
      </c>
      <c r="K413" s="2966"/>
      <c r="L413" s="2587"/>
      <c r="M413" s="100"/>
      <c r="N413" s="1282" t="s">
        <v>105</v>
      </c>
      <c r="O413" s="1243"/>
      <c r="P413" s="1236"/>
      <c r="Q413" s="1243"/>
      <c r="R413" s="1339"/>
      <c r="S413" s="1243"/>
      <c r="T413" s="1444"/>
      <c r="U413" s="1243">
        <f t="shared" si="399"/>
        <v>0</v>
      </c>
      <c r="V413" s="1430">
        <f t="shared" si="400"/>
        <v>0</v>
      </c>
      <c r="W413" s="1243">
        <f t="shared" si="401"/>
        <v>0</v>
      </c>
      <c r="X413" s="1339">
        <f t="shared" si="402"/>
        <v>0</v>
      </c>
      <c r="Z413" s="1300" t="s">
        <v>434</v>
      </c>
      <c r="AA413" s="1043"/>
      <c r="AB413" s="1545"/>
      <c r="AC413" s="1267"/>
      <c r="AD413" s="1429"/>
      <c r="AE413" s="1267"/>
      <c r="AF413" s="1447"/>
      <c r="AG413" s="1267">
        <f t="shared" ref="AG413:AJ416" si="409">AA413+AC413</f>
        <v>0</v>
      </c>
      <c r="AH413" s="1430">
        <f t="shared" si="409"/>
        <v>0</v>
      </c>
      <c r="AI413" s="1267">
        <f t="shared" si="409"/>
        <v>0</v>
      </c>
      <c r="AJ413" s="1339">
        <f t="shared" si="409"/>
        <v>0</v>
      </c>
      <c r="AL413" s="1282" t="s">
        <v>70</v>
      </c>
      <c r="AM413" s="1283">
        <f t="shared" si="404"/>
        <v>159.20400000000001</v>
      </c>
      <c r="AN413" s="1284">
        <f t="shared" si="405"/>
        <v>106.5</v>
      </c>
      <c r="AO413" s="1299" t="s">
        <v>298</v>
      </c>
      <c r="AP413" s="1503">
        <f t="shared" si="408"/>
        <v>0</v>
      </c>
      <c r="AQ413" s="1518">
        <f t="shared" si="406"/>
        <v>0</v>
      </c>
      <c r="AT413" s="53"/>
      <c r="AU413" s="7"/>
      <c r="AV413" s="15"/>
      <c r="AW413" s="7"/>
      <c r="AX413" s="14"/>
      <c r="AY413" s="153"/>
      <c r="AZ413" s="7"/>
      <c r="BA413" s="14"/>
      <c r="BB413" s="153"/>
      <c r="BC413" s="7"/>
      <c r="BD413" s="14"/>
      <c r="BE413" s="153"/>
      <c r="BF413" s="11"/>
      <c r="BG413" s="11"/>
      <c r="BH413" s="11"/>
      <c r="BI413" s="11"/>
      <c r="BJ413" s="11"/>
      <c r="BK413" s="11"/>
      <c r="BL413" s="11"/>
      <c r="BM413" s="11"/>
    </row>
    <row r="414" spans="1:65">
      <c r="A414" s="2522" t="s">
        <v>9</v>
      </c>
      <c r="B414" s="261" t="s">
        <v>10</v>
      </c>
      <c r="C414" s="248">
        <v>50</v>
      </c>
      <c r="D414" s="1868" t="s">
        <v>580</v>
      </c>
      <c r="E414" s="258">
        <v>0.4</v>
      </c>
      <c r="F414" s="2801">
        <v>0.4</v>
      </c>
      <c r="G414" s="198" t="s">
        <v>638</v>
      </c>
      <c r="H414" s="243">
        <v>3.84</v>
      </c>
      <c r="I414" s="245">
        <v>3.2</v>
      </c>
      <c r="J414" s="2657" t="s">
        <v>89</v>
      </c>
      <c r="K414" s="875">
        <v>2.1</v>
      </c>
      <c r="L414" s="2968">
        <v>2.1</v>
      </c>
      <c r="M414" s="100"/>
      <c r="N414" s="476" t="s">
        <v>45</v>
      </c>
      <c r="O414" s="1243"/>
      <c r="P414" s="1448"/>
      <c r="Q414" s="1246">
        <f>E407</f>
        <v>53.4</v>
      </c>
      <c r="R414" s="1453">
        <f>F407</f>
        <v>40</v>
      </c>
      <c r="S414" s="1243"/>
      <c r="T414" s="1444"/>
      <c r="U414" s="1243">
        <f t="shared" si="399"/>
        <v>53.4</v>
      </c>
      <c r="V414" s="1430">
        <f t="shared" si="400"/>
        <v>40</v>
      </c>
      <c r="W414" s="1243">
        <f t="shared" si="401"/>
        <v>53.4</v>
      </c>
      <c r="X414" s="1339">
        <f t="shared" si="402"/>
        <v>40</v>
      </c>
      <c r="Z414" s="1299" t="s">
        <v>298</v>
      </c>
      <c r="AA414" s="1043"/>
      <c r="AB414" s="1546"/>
      <c r="AC414" s="1267"/>
      <c r="AD414" s="1429"/>
      <c r="AE414" s="1267"/>
      <c r="AF414" s="1447"/>
      <c r="AG414" s="1267">
        <f t="shared" si="409"/>
        <v>0</v>
      </c>
      <c r="AH414" s="1430">
        <f t="shared" si="409"/>
        <v>0</v>
      </c>
      <c r="AI414" s="1267">
        <f t="shared" si="409"/>
        <v>0</v>
      </c>
      <c r="AJ414" s="1339">
        <f t="shared" si="409"/>
        <v>0</v>
      </c>
      <c r="AL414" s="1290" t="s">
        <v>104</v>
      </c>
      <c r="AM414" s="1283">
        <f t="shared" si="404"/>
        <v>11</v>
      </c>
      <c r="AN414" s="1284">
        <f t="shared" si="405"/>
        <v>11</v>
      </c>
      <c r="AO414" s="1301" t="s">
        <v>494</v>
      </c>
      <c r="AP414" s="1503">
        <f t="shared" si="408"/>
        <v>0</v>
      </c>
      <c r="AQ414" s="1518">
        <f t="shared" si="406"/>
        <v>0</v>
      </c>
      <c r="AT414" s="53"/>
      <c r="AU414" s="7"/>
      <c r="AV414" s="15"/>
      <c r="AW414" s="7"/>
      <c r="AX414" s="14"/>
      <c r="AY414" s="155"/>
      <c r="AZ414" s="7"/>
      <c r="BA414" s="14"/>
      <c r="BB414" s="153"/>
      <c r="BC414" s="93"/>
      <c r="BD414" s="41"/>
      <c r="BE414" s="153"/>
      <c r="BF414" s="11"/>
      <c r="BG414" s="11"/>
      <c r="BH414" s="11"/>
      <c r="BI414" s="11"/>
      <c r="BJ414" s="11"/>
      <c r="BK414" s="11"/>
      <c r="BL414" s="11"/>
      <c r="BM414" s="11"/>
    </row>
    <row r="415" spans="1:65">
      <c r="A415" s="2522" t="s">
        <v>9</v>
      </c>
      <c r="B415" s="261" t="s">
        <v>426</v>
      </c>
      <c r="C415" s="358">
        <v>30</v>
      </c>
      <c r="D415" s="1868" t="s">
        <v>569</v>
      </c>
      <c r="E415" s="243">
        <v>130</v>
      </c>
      <c r="F415" s="1730">
        <v>130</v>
      </c>
      <c r="G415" s="1804" t="s">
        <v>163</v>
      </c>
      <c r="H415" s="243">
        <v>8.0000000000000002E-3</v>
      </c>
      <c r="I415" s="1801">
        <v>8.0000000000000002E-3</v>
      </c>
      <c r="J415" s="2753" t="s">
        <v>580</v>
      </c>
      <c r="K415" s="875">
        <v>0.1</v>
      </c>
      <c r="L415" s="2968">
        <v>0.1</v>
      </c>
      <c r="M415" s="100"/>
      <c r="N415" s="2222" t="s">
        <v>873</v>
      </c>
      <c r="O415" s="1245">
        <f t="shared" ref="O415:T415" si="410">AA426</f>
        <v>0</v>
      </c>
      <c r="P415" s="1445">
        <f t="shared" si="410"/>
        <v>0</v>
      </c>
      <c r="Q415" s="2224">
        <f t="shared" si="410"/>
        <v>162.88000000000002</v>
      </c>
      <c r="R415" s="2225">
        <f t="shared" si="410"/>
        <v>131.78</v>
      </c>
      <c r="S415" s="1245">
        <f t="shared" si="410"/>
        <v>0</v>
      </c>
      <c r="T415" s="1447">
        <f t="shared" si="410"/>
        <v>0</v>
      </c>
      <c r="U415" s="2224">
        <f t="shared" ref="U415:X417" si="411">O415+Q415</f>
        <v>162.88000000000002</v>
      </c>
      <c r="V415" s="1289">
        <f t="shared" si="411"/>
        <v>131.78</v>
      </c>
      <c r="W415" s="2224">
        <f t="shared" si="411"/>
        <v>162.88000000000002</v>
      </c>
      <c r="X415" s="2225">
        <f t="shared" si="411"/>
        <v>131.78</v>
      </c>
      <c r="Z415" s="1301" t="s">
        <v>494</v>
      </c>
      <c r="AA415" s="1043"/>
      <c r="AB415" s="1547"/>
      <c r="AC415" s="1267"/>
      <c r="AD415" s="1429"/>
      <c r="AE415" s="1268"/>
      <c r="AF415" s="1554"/>
      <c r="AG415" s="1268">
        <f t="shared" si="409"/>
        <v>0</v>
      </c>
      <c r="AH415" s="1432">
        <f t="shared" si="409"/>
        <v>0</v>
      </c>
      <c r="AI415" s="1268">
        <f t="shared" si="409"/>
        <v>0</v>
      </c>
      <c r="AJ415" s="1232">
        <f t="shared" si="409"/>
        <v>0</v>
      </c>
      <c r="AL415" s="1282" t="s">
        <v>132</v>
      </c>
      <c r="AM415" s="1283">
        <f t="shared" si="404"/>
        <v>300</v>
      </c>
      <c r="AN415" s="1284">
        <f t="shared" si="405"/>
        <v>300</v>
      </c>
      <c r="AO415" s="1700" t="s">
        <v>583</v>
      </c>
      <c r="AP415" s="1503">
        <f t="shared" si="408"/>
        <v>2.5</v>
      </c>
      <c r="AQ415" s="1518">
        <f t="shared" si="406"/>
        <v>2</v>
      </c>
      <c r="AT415" s="11"/>
      <c r="AU415" s="49"/>
      <c r="AV415" s="11"/>
      <c r="AW415" s="11"/>
      <c r="AX415" s="11"/>
      <c r="AY415" s="11"/>
      <c r="AZ415" s="27"/>
      <c r="BA415" s="90"/>
      <c r="BB415" s="94"/>
      <c r="BC415" s="93"/>
      <c r="BD415" s="14"/>
      <c r="BE415" s="153"/>
      <c r="BF415" s="11"/>
      <c r="BG415" s="11"/>
      <c r="BH415" s="11"/>
      <c r="BI415" s="11"/>
      <c r="BJ415" s="11"/>
      <c r="BK415" s="11"/>
      <c r="BL415" s="11"/>
      <c r="BM415" s="11"/>
    </row>
    <row r="416" spans="1:65" ht="15.75" thickBot="1">
      <c r="A416" s="112"/>
      <c r="B416" s="1775"/>
      <c r="C416" s="111"/>
      <c r="D416" s="2969" t="s">
        <v>446</v>
      </c>
      <c r="E416" s="258"/>
      <c r="F416" s="2970">
        <v>0.91369999999999996</v>
      </c>
      <c r="G416" s="198" t="s">
        <v>491</v>
      </c>
      <c r="H416" s="243">
        <v>0.96</v>
      </c>
      <c r="I416" s="1774">
        <v>0.96</v>
      </c>
      <c r="J416" s="198" t="s">
        <v>581</v>
      </c>
      <c r="K416" s="875"/>
      <c r="L416" s="2968"/>
      <c r="M416" s="100"/>
      <c r="N416" s="2223" t="s">
        <v>874</v>
      </c>
      <c r="O416" s="1245">
        <f t="shared" ref="O416:T416" si="412">AA432</f>
        <v>0</v>
      </c>
      <c r="P416" s="1445">
        <f t="shared" si="412"/>
        <v>0</v>
      </c>
      <c r="Q416" s="1245">
        <f t="shared" si="412"/>
        <v>66</v>
      </c>
      <c r="R416" s="1446">
        <f t="shared" si="412"/>
        <v>60</v>
      </c>
      <c r="S416" s="1245">
        <f t="shared" si="412"/>
        <v>0</v>
      </c>
      <c r="T416" s="1447">
        <f t="shared" si="412"/>
        <v>0</v>
      </c>
      <c r="U416" s="1245">
        <f t="shared" si="411"/>
        <v>66</v>
      </c>
      <c r="V416" s="1289">
        <f t="shared" si="411"/>
        <v>60</v>
      </c>
      <c r="W416" s="1245">
        <f t="shared" si="411"/>
        <v>66</v>
      </c>
      <c r="X416" s="1446">
        <f t="shared" si="411"/>
        <v>60</v>
      </c>
      <c r="Z416" s="1700" t="s">
        <v>583</v>
      </c>
      <c r="AA416" s="1264"/>
      <c r="AB416" s="1544"/>
      <c r="AC416" s="1266">
        <f>E411</f>
        <v>2.5</v>
      </c>
      <c r="AD416" s="1426">
        <f>F411</f>
        <v>2</v>
      </c>
      <c r="AE416" s="1267"/>
      <c r="AF416" s="1447"/>
      <c r="AG416" s="1267">
        <f t="shared" si="409"/>
        <v>2.5</v>
      </c>
      <c r="AH416" s="1430">
        <f t="shared" si="409"/>
        <v>2</v>
      </c>
      <c r="AI416" s="1267">
        <f t="shared" si="409"/>
        <v>2.5</v>
      </c>
      <c r="AJ416" s="1339">
        <f t="shared" si="409"/>
        <v>2</v>
      </c>
      <c r="AL416" s="476" t="s">
        <v>85</v>
      </c>
      <c r="AM416" s="1283">
        <f t="shared" si="404"/>
        <v>32</v>
      </c>
      <c r="AN416" s="1284">
        <f t="shared" si="405"/>
        <v>27.2</v>
      </c>
      <c r="AO416" s="1300" t="s">
        <v>431</v>
      </c>
      <c r="AP416" s="1503">
        <f t="shared" si="408"/>
        <v>0</v>
      </c>
      <c r="AQ416" s="1518">
        <f t="shared" si="406"/>
        <v>0</v>
      </c>
      <c r="AT416" s="39"/>
      <c r="AU416" s="7"/>
      <c r="AV416" s="14"/>
      <c r="AW416" s="11"/>
      <c r="AX416" s="11"/>
      <c r="AY416" s="11"/>
      <c r="AZ416" s="1696"/>
      <c r="BA416" s="94"/>
      <c r="BB416" s="94"/>
      <c r="BC416" s="93"/>
      <c r="BD416" s="14"/>
      <c r="BE416" s="153"/>
      <c r="BF416" s="11"/>
      <c r="BG416" s="11"/>
      <c r="BH416" s="11"/>
      <c r="BI416" s="11"/>
      <c r="BJ416" s="11"/>
      <c r="BK416" s="11"/>
      <c r="BL416" s="11"/>
      <c r="BM416" s="11"/>
    </row>
    <row r="417" spans="1:65">
      <c r="A417" s="112"/>
      <c r="B417" s="1775"/>
      <c r="C417" s="115"/>
      <c r="D417" s="2358" t="s">
        <v>817</v>
      </c>
      <c r="E417" s="2836"/>
      <c r="F417" s="2971"/>
      <c r="G417" s="198" t="s">
        <v>88</v>
      </c>
      <c r="H417" s="243">
        <v>2.4</v>
      </c>
      <c r="I417" s="1774">
        <v>2.4</v>
      </c>
      <c r="J417" s="198" t="s">
        <v>650</v>
      </c>
      <c r="K417" s="244">
        <v>34</v>
      </c>
      <c r="L417" s="1801">
        <v>34</v>
      </c>
      <c r="M417" s="100"/>
      <c r="N417" s="1282" t="s">
        <v>70</v>
      </c>
      <c r="O417" s="1246">
        <f t="shared" ref="O417:T417" si="413">AA440</f>
        <v>157.5</v>
      </c>
      <c r="P417" s="1448">
        <f t="shared" si="413"/>
        <v>105</v>
      </c>
      <c r="Q417" s="1246">
        <f t="shared" si="413"/>
        <v>1.704</v>
      </c>
      <c r="R417" s="1339">
        <f t="shared" si="413"/>
        <v>1.5</v>
      </c>
      <c r="S417" s="1246">
        <f t="shared" si="413"/>
        <v>0</v>
      </c>
      <c r="T417" s="1444">
        <f t="shared" si="413"/>
        <v>0</v>
      </c>
      <c r="U417" s="1246">
        <f t="shared" si="411"/>
        <v>159.20400000000001</v>
      </c>
      <c r="V417" s="1430">
        <f t="shared" si="411"/>
        <v>106.5</v>
      </c>
      <c r="W417" s="1246">
        <f t="shared" si="411"/>
        <v>1.704</v>
      </c>
      <c r="X417" s="1339">
        <f t="shared" si="411"/>
        <v>1.5</v>
      </c>
      <c r="Z417" s="1300" t="s">
        <v>431</v>
      </c>
      <c r="AA417" s="1043"/>
      <c r="AB417" s="1545"/>
      <c r="AC417" s="1267"/>
      <c r="AD417" s="1429"/>
      <c r="AE417" s="1267"/>
      <c r="AF417" s="1447"/>
      <c r="AG417" s="1267">
        <f t="shared" ref="AG417:AG418" si="414">AA417+AC417</f>
        <v>0</v>
      </c>
      <c r="AH417" s="1430">
        <f t="shared" ref="AH417:AH418" si="415">AB417+AD417</f>
        <v>0</v>
      </c>
      <c r="AI417" s="1267">
        <f t="shared" ref="AI417:AI418" si="416">AC417+AE417</f>
        <v>0</v>
      </c>
      <c r="AJ417" s="1339">
        <f t="shared" ref="AJ417:AJ418" si="417">AD417+AF417</f>
        <v>0</v>
      </c>
      <c r="AL417" s="476" t="s">
        <v>438</v>
      </c>
      <c r="AM417" s="1283">
        <f t="shared" si="404"/>
        <v>39.340000000000003</v>
      </c>
      <c r="AN417" s="1284">
        <f t="shared" si="405"/>
        <v>35</v>
      </c>
      <c r="AO417" s="1300" t="s">
        <v>433</v>
      </c>
      <c r="AP417" s="1503">
        <f t="shared" si="408"/>
        <v>0</v>
      </c>
      <c r="AQ417" s="1518">
        <f t="shared" si="406"/>
        <v>0</v>
      </c>
      <c r="AT417" s="11"/>
      <c r="AU417" s="49"/>
      <c r="AV417" s="11"/>
      <c r="AW417" s="11"/>
      <c r="AX417" s="11"/>
      <c r="AY417" s="11"/>
      <c r="AZ417" s="379"/>
      <c r="BA417" s="90"/>
      <c r="BB417" s="379"/>
      <c r="BC417" s="7"/>
      <c r="BD417" s="14"/>
      <c r="BE417" s="153"/>
      <c r="BF417" s="11"/>
      <c r="BG417" s="11"/>
      <c r="BH417" s="11"/>
      <c r="BI417" s="11"/>
      <c r="BJ417" s="11"/>
      <c r="BK417" s="11"/>
      <c r="BL417" s="11"/>
      <c r="BM417" s="11"/>
    </row>
    <row r="418" spans="1:65" ht="15.75" thickBot="1">
      <c r="A418" s="112"/>
      <c r="B418" s="1775"/>
      <c r="C418" s="115"/>
      <c r="D418" s="877" t="s">
        <v>818</v>
      </c>
      <c r="E418" s="1780"/>
      <c r="F418" s="1780"/>
      <c r="G418" s="198" t="s">
        <v>580</v>
      </c>
      <c r="H418" s="244">
        <v>0.27</v>
      </c>
      <c r="I418" s="1774">
        <v>0.27</v>
      </c>
      <c r="J418" s="198" t="s">
        <v>82</v>
      </c>
      <c r="K418" s="243">
        <v>2.8</v>
      </c>
      <c r="L418" s="1774">
        <v>2.8</v>
      </c>
      <c r="M418" s="100"/>
      <c r="N418" s="1290" t="s">
        <v>104</v>
      </c>
      <c r="O418" s="1690">
        <f t="shared" ref="O418:T418" si="418">AA444</f>
        <v>0</v>
      </c>
      <c r="P418" s="1236">
        <f t="shared" si="418"/>
        <v>0</v>
      </c>
      <c r="Q418" s="1246">
        <f t="shared" si="418"/>
        <v>11</v>
      </c>
      <c r="R418" s="1430">
        <f t="shared" si="418"/>
        <v>11</v>
      </c>
      <c r="S418" s="1246">
        <f t="shared" si="418"/>
        <v>0</v>
      </c>
      <c r="T418" s="1444">
        <f t="shared" si="418"/>
        <v>0</v>
      </c>
      <c r="U418" s="1243">
        <f t="shared" ref="U418:U440" si="419">O418+Q418</f>
        <v>11</v>
      </c>
      <c r="V418" s="1430">
        <f t="shared" ref="V418:V445" si="420">P418+R418</f>
        <v>11</v>
      </c>
      <c r="W418" s="1243">
        <f t="shared" ref="W418:W443" si="421">Q418+S418</f>
        <v>11</v>
      </c>
      <c r="X418" s="1339">
        <f t="shared" ref="X418:X445" si="422">R418+T418</f>
        <v>11</v>
      </c>
      <c r="Z418" s="1300" t="s">
        <v>433</v>
      </c>
      <c r="AA418" s="1043"/>
      <c r="AB418" s="1546"/>
      <c r="AC418" s="1267"/>
      <c r="AD418" s="1429"/>
      <c r="AE418" s="1267"/>
      <c r="AF418" s="1447"/>
      <c r="AG418" s="1267">
        <f t="shared" si="414"/>
        <v>0</v>
      </c>
      <c r="AH418" s="1430">
        <f t="shared" si="415"/>
        <v>0</v>
      </c>
      <c r="AI418" s="1267">
        <f t="shared" si="416"/>
        <v>0</v>
      </c>
      <c r="AJ418" s="1339">
        <f t="shared" si="417"/>
        <v>0</v>
      </c>
      <c r="AL418" s="1282" t="s">
        <v>121</v>
      </c>
      <c r="AM418" s="1283">
        <f t="shared" si="404"/>
        <v>63.5</v>
      </c>
      <c r="AN418" s="1284">
        <f t="shared" si="405"/>
        <v>44.1</v>
      </c>
      <c r="AO418" s="1301" t="s">
        <v>125</v>
      </c>
      <c r="AP418" s="1503">
        <f t="shared" si="408"/>
        <v>114.64</v>
      </c>
      <c r="AQ418" s="1518">
        <f t="shared" si="406"/>
        <v>91.68</v>
      </c>
      <c r="AT418" s="11"/>
      <c r="AU418" s="49"/>
      <c r="AV418" s="11"/>
      <c r="AW418" s="11"/>
      <c r="AX418" s="11"/>
      <c r="AY418" s="11"/>
      <c r="AZ418" s="55"/>
      <c r="BA418" s="54"/>
      <c r="BB418" s="155"/>
      <c r="BC418" s="55"/>
      <c r="BD418" s="14"/>
      <c r="BE418" s="155"/>
      <c r="BF418" s="11"/>
      <c r="BG418" s="11"/>
      <c r="BH418" s="11"/>
      <c r="BI418" s="11"/>
      <c r="BJ418" s="11"/>
      <c r="BK418" s="11"/>
      <c r="BL418" s="11"/>
      <c r="BM418" s="11"/>
    </row>
    <row r="419" spans="1:65" ht="15.75" thickBot="1">
      <c r="A419" s="112"/>
      <c r="B419" s="1775"/>
      <c r="C419" s="111"/>
      <c r="D419" s="226" t="s">
        <v>100</v>
      </c>
      <c r="E419" s="174" t="s">
        <v>101</v>
      </c>
      <c r="F419" s="207" t="s">
        <v>102</v>
      </c>
      <c r="G419" s="112"/>
      <c r="H419" s="115"/>
      <c r="I419" s="111"/>
      <c r="J419" s="198" t="s">
        <v>491</v>
      </c>
      <c r="K419" s="243">
        <v>2.8</v>
      </c>
      <c r="L419" s="1774">
        <v>2.8</v>
      </c>
      <c r="M419" s="100"/>
      <c r="N419" s="1282" t="s">
        <v>743</v>
      </c>
      <c r="O419" s="1243"/>
      <c r="P419" s="1236"/>
      <c r="Q419" s="1243">
        <f>E420</f>
        <v>100</v>
      </c>
      <c r="R419" s="1339">
        <f>F420</f>
        <v>100</v>
      </c>
      <c r="S419" s="1243">
        <f>C427</f>
        <v>200</v>
      </c>
      <c r="T419" s="1444">
        <f>C427</f>
        <v>200</v>
      </c>
      <c r="U419" s="1243">
        <f t="shared" si="419"/>
        <v>100</v>
      </c>
      <c r="V419" s="1430">
        <f t="shared" si="420"/>
        <v>100</v>
      </c>
      <c r="W419" s="1243">
        <f t="shared" si="421"/>
        <v>300</v>
      </c>
      <c r="X419" s="1339">
        <f t="shared" si="422"/>
        <v>300</v>
      </c>
      <c r="Z419" s="1301" t="s">
        <v>125</v>
      </c>
      <c r="AA419" s="1043"/>
      <c r="AB419" s="1546"/>
      <c r="AC419" s="1267">
        <f>H407</f>
        <v>114.64</v>
      </c>
      <c r="AD419" s="1429">
        <f>I407</f>
        <v>91.68</v>
      </c>
      <c r="AE419" s="1267"/>
      <c r="AF419" s="1447"/>
      <c r="AG419" s="1267">
        <f t="shared" ref="AG419:AG433" si="423">AA419+AC419</f>
        <v>114.64</v>
      </c>
      <c r="AH419" s="1430">
        <f t="shared" ref="AH419:AH433" si="424">AB419+AD419</f>
        <v>91.68</v>
      </c>
      <c r="AI419" s="1267">
        <f t="shared" ref="AI419:AI433" si="425">AC419+AE419</f>
        <v>114.64</v>
      </c>
      <c r="AJ419" s="1339">
        <f t="shared" ref="AJ419:AJ433" si="426">AD419+AF419</f>
        <v>91.68</v>
      </c>
      <c r="AL419" s="1282" t="s">
        <v>65</v>
      </c>
      <c r="AM419" s="1283">
        <f t="shared" si="404"/>
        <v>0</v>
      </c>
      <c r="AN419" s="1284">
        <f t="shared" si="405"/>
        <v>0</v>
      </c>
      <c r="AO419" s="1301" t="s">
        <v>87</v>
      </c>
      <c r="AP419" s="1503">
        <f t="shared" si="408"/>
        <v>26.44</v>
      </c>
      <c r="AQ419" s="1518">
        <f t="shared" si="406"/>
        <v>21.7</v>
      </c>
      <c r="AT419" s="11"/>
      <c r="AU419" s="49"/>
      <c r="AV419" s="11"/>
      <c r="AW419" s="11"/>
      <c r="AX419" s="11"/>
      <c r="AY419" s="11"/>
      <c r="AZ419" s="55"/>
      <c r="BA419" s="54"/>
      <c r="BB419" s="11"/>
      <c r="BC419" s="55"/>
      <c r="BD419" s="14"/>
      <c r="BE419" s="155"/>
      <c r="BF419" s="11"/>
      <c r="BG419" s="11"/>
      <c r="BH419" s="11"/>
      <c r="BI419" s="11"/>
      <c r="BJ419" s="11"/>
      <c r="BK419" s="11"/>
      <c r="BL419" s="11"/>
      <c r="BM419" s="11"/>
    </row>
    <row r="420" spans="1:65" ht="15.75" thickBot="1">
      <c r="A420" s="112"/>
      <c r="B420" s="1775"/>
      <c r="C420" s="115"/>
      <c r="D420" s="142" t="s">
        <v>697</v>
      </c>
      <c r="E420" s="139">
        <v>100</v>
      </c>
      <c r="F420" s="1768">
        <v>100</v>
      </c>
      <c r="G420" s="2394" t="s">
        <v>986</v>
      </c>
      <c r="H420" s="1760"/>
      <c r="I420" s="2609"/>
      <c r="J420" s="1817" t="s">
        <v>580</v>
      </c>
      <c r="K420" s="1782">
        <v>0.21</v>
      </c>
      <c r="L420" s="1783">
        <v>0.21</v>
      </c>
      <c r="M420" s="100"/>
      <c r="N420" s="476" t="s">
        <v>424</v>
      </c>
      <c r="O420" s="1243">
        <f t="shared" ref="O420:T420" si="427">AA447</f>
        <v>0</v>
      </c>
      <c r="P420" s="1236">
        <f t="shared" si="427"/>
        <v>0</v>
      </c>
      <c r="Q420" s="1243">
        <f t="shared" si="427"/>
        <v>0</v>
      </c>
      <c r="R420" s="1339">
        <f t="shared" si="427"/>
        <v>0</v>
      </c>
      <c r="S420" s="1243">
        <f t="shared" si="427"/>
        <v>32</v>
      </c>
      <c r="T420" s="1444">
        <f t="shared" si="427"/>
        <v>27.2</v>
      </c>
      <c r="U420" s="1243">
        <f t="shared" si="419"/>
        <v>0</v>
      </c>
      <c r="V420" s="1430">
        <f t="shared" si="420"/>
        <v>0</v>
      </c>
      <c r="W420" s="1243">
        <f t="shared" si="421"/>
        <v>32</v>
      </c>
      <c r="X420" s="1339">
        <f t="shared" si="422"/>
        <v>27.2</v>
      </c>
      <c r="Z420" s="1301" t="s">
        <v>87</v>
      </c>
      <c r="AA420" s="1043"/>
      <c r="AB420" s="1549"/>
      <c r="AC420" s="1738">
        <f>E409+K409+H414</f>
        <v>26.44</v>
      </c>
      <c r="AD420" s="1699">
        <f>F409+L409+I414</f>
        <v>21.7</v>
      </c>
      <c r="AE420" s="1267"/>
      <c r="AF420" s="1447"/>
      <c r="AG420" s="1267">
        <f t="shared" si="423"/>
        <v>26.44</v>
      </c>
      <c r="AH420" s="1430">
        <f t="shared" si="424"/>
        <v>21.7</v>
      </c>
      <c r="AI420" s="1267">
        <f t="shared" si="425"/>
        <v>26.44</v>
      </c>
      <c r="AJ420" s="1339">
        <f t="shared" si="426"/>
        <v>21.7</v>
      </c>
      <c r="AL420" s="1282" t="s">
        <v>60</v>
      </c>
      <c r="AM420" s="1283">
        <f t="shared" si="404"/>
        <v>448.76499999999999</v>
      </c>
      <c r="AN420" s="1284">
        <f t="shared" si="405"/>
        <v>388.76499999999999</v>
      </c>
      <c r="AO420" s="1301" t="s">
        <v>68</v>
      </c>
      <c r="AP420" s="1503">
        <f t="shared" si="408"/>
        <v>14.5</v>
      </c>
      <c r="AQ420" s="1518">
        <f t="shared" si="406"/>
        <v>11.6</v>
      </c>
      <c r="AT420" s="1682"/>
      <c r="AU420" s="49"/>
      <c r="AV420" s="1681"/>
      <c r="AW420" s="11"/>
      <c r="AX420" s="11"/>
      <c r="AY420" s="11"/>
      <c r="AZ420" s="11"/>
      <c r="BA420" s="11"/>
      <c r="BB420" s="11"/>
      <c r="BC420" s="7"/>
      <c r="BD420" s="14"/>
      <c r="BE420" s="153"/>
      <c r="BF420" s="11"/>
      <c r="BG420" s="11"/>
      <c r="BH420" s="11"/>
      <c r="BI420" s="11"/>
      <c r="BJ420" s="11"/>
      <c r="BK420" s="11"/>
      <c r="BL420" s="11"/>
      <c r="BM420" s="11"/>
    </row>
    <row r="421" spans="1:65" ht="15.75" thickBot="1">
      <c r="A421" s="112"/>
      <c r="B421" s="1775"/>
      <c r="C421" s="115"/>
      <c r="D421" s="198" t="s">
        <v>50</v>
      </c>
      <c r="E421" s="243">
        <v>10</v>
      </c>
      <c r="F421" s="2355">
        <v>10</v>
      </c>
      <c r="G421" s="1712" t="s">
        <v>100</v>
      </c>
      <c r="H421" s="172" t="s">
        <v>101</v>
      </c>
      <c r="I421" s="173" t="s">
        <v>102</v>
      </c>
      <c r="J421" s="2373" t="s">
        <v>537</v>
      </c>
      <c r="K421" s="2371"/>
      <c r="L421" s="2372"/>
      <c r="M421" s="100"/>
      <c r="N421" s="1282" t="s">
        <v>425</v>
      </c>
      <c r="O421" s="1243">
        <f t="shared" ref="O421:T421" si="428">AA451</f>
        <v>0</v>
      </c>
      <c r="P421" s="1692">
        <f t="shared" si="428"/>
        <v>0</v>
      </c>
      <c r="Q421" s="1243">
        <f t="shared" si="428"/>
        <v>0</v>
      </c>
      <c r="R421" s="1430">
        <f t="shared" si="428"/>
        <v>0</v>
      </c>
      <c r="S421" s="1243">
        <f t="shared" si="428"/>
        <v>39.340000000000003</v>
      </c>
      <c r="T421" s="1449">
        <f t="shared" si="428"/>
        <v>35</v>
      </c>
      <c r="U421" s="1243">
        <f t="shared" si="419"/>
        <v>0</v>
      </c>
      <c r="V421" s="1430">
        <f t="shared" si="420"/>
        <v>0</v>
      </c>
      <c r="W421" s="1243">
        <f t="shared" si="421"/>
        <v>39.340000000000003</v>
      </c>
      <c r="X421" s="1339">
        <f t="shared" si="422"/>
        <v>35</v>
      </c>
      <c r="Z421" s="1301" t="s">
        <v>68</v>
      </c>
      <c r="AA421" s="1043"/>
      <c r="AB421" s="1549"/>
      <c r="AC421" s="1267">
        <f>E410+H413</f>
        <v>14.5</v>
      </c>
      <c r="AD421" s="1429">
        <f>F410+I413</f>
        <v>11.6</v>
      </c>
      <c r="AE421" s="1267"/>
      <c r="AF421" s="1447"/>
      <c r="AG421" s="1267">
        <f t="shared" si="423"/>
        <v>14.5</v>
      </c>
      <c r="AH421" s="1430">
        <f t="shared" si="424"/>
        <v>11.6</v>
      </c>
      <c r="AI421" s="1267">
        <f t="shared" si="425"/>
        <v>14.5</v>
      </c>
      <c r="AJ421" s="1339">
        <f t="shared" si="426"/>
        <v>11.6</v>
      </c>
      <c r="AL421" s="1282" t="s">
        <v>139</v>
      </c>
      <c r="AM421" s="1283">
        <f t="shared" si="404"/>
        <v>0</v>
      </c>
      <c r="AN421" s="1291">
        <f t="shared" si="405"/>
        <v>0</v>
      </c>
      <c r="AO421" s="1301" t="s">
        <v>74</v>
      </c>
      <c r="AP421" s="1503">
        <f t="shared" si="408"/>
        <v>0</v>
      </c>
      <c r="AQ421" s="1518">
        <f t="shared" si="406"/>
        <v>0</v>
      </c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</row>
    <row r="422" spans="1:65" ht="15.75" thickBot="1">
      <c r="A422" s="112"/>
      <c r="B422" s="1775"/>
      <c r="C422" s="111"/>
      <c r="D422" s="1868" t="s">
        <v>755</v>
      </c>
      <c r="E422" s="243">
        <v>1.704</v>
      </c>
      <c r="F422" s="1774">
        <v>1.5</v>
      </c>
      <c r="G422" s="2816" t="s">
        <v>987</v>
      </c>
      <c r="H422" s="2315">
        <v>17.22</v>
      </c>
      <c r="I422" s="2972">
        <v>17.22</v>
      </c>
      <c r="J422" s="2349" t="s">
        <v>538</v>
      </c>
      <c r="K422" s="1780"/>
      <c r="L422" s="1779"/>
      <c r="M422" s="100"/>
      <c r="N422" s="1282" t="s">
        <v>121</v>
      </c>
      <c r="O422" s="1246"/>
      <c r="P422" s="1450"/>
      <c r="Q422" s="1243">
        <f>K408</f>
        <v>63.5</v>
      </c>
      <c r="R422" s="1339">
        <f>L408</f>
        <v>44.1</v>
      </c>
      <c r="S422" s="1243"/>
      <c r="T422" s="1444"/>
      <c r="U422" s="1243">
        <f t="shared" si="419"/>
        <v>63.5</v>
      </c>
      <c r="V422" s="1430">
        <f t="shared" si="420"/>
        <v>44.1</v>
      </c>
      <c r="W422" s="1243">
        <f t="shared" si="421"/>
        <v>63.5</v>
      </c>
      <c r="X422" s="1339">
        <f t="shared" si="422"/>
        <v>44.1</v>
      </c>
      <c r="Z422" s="1301" t="s">
        <v>74</v>
      </c>
      <c r="AA422" s="1043"/>
      <c r="AB422" s="1546"/>
      <c r="AC422" s="1267"/>
      <c r="AD422" s="1429"/>
      <c r="AE422" s="1267"/>
      <c r="AF422" s="1447"/>
      <c r="AG422" s="1267">
        <f t="shared" si="423"/>
        <v>0</v>
      </c>
      <c r="AH422" s="1430">
        <f t="shared" si="424"/>
        <v>0</v>
      </c>
      <c r="AI422" s="1267">
        <f t="shared" si="425"/>
        <v>0</v>
      </c>
      <c r="AJ422" s="1339">
        <f t="shared" si="426"/>
        <v>0</v>
      </c>
      <c r="AL422" s="1282" t="s">
        <v>64</v>
      </c>
      <c r="AM422" s="1283">
        <f t="shared" si="404"/>
        <v>39.200000000000003</v>
      </c>
      <c r="AN422" s="1291">
        <f t="shared" si="405"/>
        <v>38.5</v>
      </c>
      <c r="AO422" s="1301" t="s">
        <v>129</v>
      </c>
      <c r="AP422" s="1503">
        <f t="shared" si="408"/>
        <v>0</v>
      </c>
      <c r="AQ422" s="1518">
        <f t="shared" si="406"/>
        <v>0</v>
      </c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</row>
    <row r="423" spans="1:65" ht="15.75" thickBot="1">
      <c r="A423" s="112"/>
      <c r="B423" s="1775"/>
      <c r="C423" s="115"/>
      <c r="D423" s="1868" t="s">
        <v>86</v>
      </c>
      <c r="E423" s="243">
        <v>11</v>
      </c>
      <c r="F423" s="1774">
        <v>11</v>
      </c>
      <c r="G423" s="198" t="s">
        <v>569</v>
      </c>
      <c r="H423" s="243">
        <v>55.04</v>
      </c>
      <c r="I423" s="1801">
        <v>55.04</v>
      </c>
      <c r="J423" s="226" t="s">
        <v>100</v>
      </c>
      <c r="K423" s="174" t="s">
        <v>101</v>
      </c>
      <c r="L423" s="1794" t="s">
        <v>102</v>
      </c>
      <c r="M423" s="100"/>
      <c r="N423" s="1282" t="s">
        <v>65</v>
      </c>
      <c r="O423" s="1243"/>
      <c r="P423" s="1236"/>
      <c r="Q423" s="1243"/>
      <c r="R423" s="1339"/>
      <c r="S423" s="1243"/>
      <c r="T423" s="1444"/>
      <c r="U423" s="1243">
        <f t="shared" si="419"/>
        <v>0</v>
      </c>
      <c r="V423" s="1430">
        <f t="shared" si="420"/>
        <v>0</v>
      </c>
      <c r="W423" s="1243">
        <f t="shared" si="421"/>
        <v>0</v>
      </c>
      <c r="X423" s="1339">
        <f t="shared" si="422"/>
        <v>0</v>
      </c>
      <c r="Z423" s="1301" t="s">
        <v>129</v>
      </c>
      <c r="AA423" s="1043"/>
      <c r="AB423" s="1550"/>
      <c r="AC423" s="1267"/>
      <c r="AD423" s="1429"/>
      <c r="AE423" s="1267"/>
      <c r="AF423" s="1447"/>
      <c r="AG423" s="1267">
        <f t="shared" si="423"/>
        <v>0</v>
      </c>
      <c r="AH423" s="1430">
        <f t="shared" si="424"/>
        <v>0</v>
      </c>
      <c r="AI423" s="1267">
        <f t="shared" si="425"/>
        <v>0</v>
      </c>
      <c r="AJ423" s="1339">
        <f t="shared" si="426"/>
        <v>0</v>
      </c>
      <c r="AL423" s="1282" t="s">
        <v>47</v>
      </c>
      <c r="AM423" s="1283">
        <f t="shared" si="404"/>
        <v>0</v>
      </c>
      <c r="AN423" s="1291">
        <f t="shared" si="405"/>
        <v>0</v>
      </c>
      <c r="AO423" s="1301" t="s">
        <v>127</v>
      </c>
      <c r="AP423" s="1503">
        <f t="shared" si="408"/>
        <v>0</v>
      </c>
      <c r="AQ423" s="1518">
        <f t="shared" si="406"/>
        <v>0</v>
      </c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</row>
    <row r="424" spans="1:65" ht="15.75" thickBot="1">
      <c r="A424" s="112"/>
      <c r="B424" s="1775"/>
      <c r="C424" s="115"/>
      <c r="D424" s="199" t="s">
        <v>146</v>
      </c>
      <c r="E424" s="2730">
        <v>10</v>
      </c>
      <c r="F424" s="2910">
        <v>10</v>
      </c>
      <c r="G424" s="198" t="s">
        <v>82</v>
      </c>
      <c r="H424" s="243">
        <v>2.41</v>
      </c>
      <c r="I424" s="1774">
        <v>2.41</v>
      </c>
      <c r="J424" s="2973" t="s">
        <v>985</v>
      </c>
      <c r="K424" s="139">
        <v>66</v>
      </c>
      <c r="L424" s="1798">
        <v>60</v>
      </c>
      <c r="M424" s="100"/>
      <c r="N424" s="1282" t="s">
        <v>60</v>
      </c>
      <c r="O424" s="1243">
        <f>E399+K398</f>
        <v>377.76499999999999</v>
      </c>
      <c r="P424" s="1450">
        <f>F399+L398</f>
        <v>317.76499999999999</v>
      </c>
      <c r="Q424" s="1243">
        <f>K417</f>
        <v>34</v>
      </c>
      <c r="R424" s="1451">
        <f>L417</f>
        <v>34</v>
      </c>
      <c r="S424" s="1243">
        <f>E431+K428</f>
        <v>37</v>
      </c>
      <c r="T424" s="1449">
        <f>F431+L428</f>
        <v>37</v>
      </c>
      <c r="U424" s="1243">
        <f t="shared" si="419"/>
        <v>411.76499999999999</v>
      </c>
      <c r="V424" s="1430">
        <f t="shared" si="420"/>
        <v>351.76499999999999</v>
      </c>
      <c r="W424" s="1243">
        <f t="shared" si="421"/>
        <v>71</v>
      </c>
      <c r="X424" s="1339">
        <f t="shared" si="422"/>
        <v>71</v>
      </c>
      <c r="Z424" s="1301" t="s">
        <v>130</v>
      </c>
      <c r="AA424" s="1043"/>
      <c r="AB424" s="1551"/>
      <c r="AC424" s="1267"/>
      <c r="AD424" s="1429"/>
      <c r="AE424" s="1267"/>
      <c r="AF424" s="1447"/>
      <c r="AG424" s="1267">
        <f t="shared" si="423"/>
        <v>0</v>
      </c>
      <c r="AH424" s="1430">
        <f t="shared" si="424"/>
        <v>0</v>
      </c>
      <c r="AI424" s="1267">
        <f t="shared" si="425"/>
        <v>0</v>
      </c>
      <c r="AJ424" s="1339">
        <f t="shared" si="426"/>
        <v>0</v>
      </c>
      <c r="AL424" s="1282" t="s">
        <v>67</v>
      </c>
      <c r="AM424" s="1283">
        <f t="shared" si="404"/>
        <v>0</v>
      </c>
      <c r="AN424" s="1291">
        <f t="shared" si="405"/>
        <v>0</v>
      </c>
      <c r="AO424" s="1504" t="s">
        <v>160</v>
      </c>
      <c r="AP424" s="2178">
        <f t="shared" si="408"/>
        <v>4.8</v>
      </c>
      <c r="AQ424" s="2159">
        <f t="shared" si="406"/>
        <v>4.8</v>
      </c>
    </row>
    <row r="425" spans="1:65" ht="15.75" thickBot="1">
      <c r="A425" s="1812" t="s">
        <v>399</v>
      </c>
      <c r="B425" s="1778"/>
      <c r="C425" s="2974">
        <f>C406+C408+C409+C412+C414+C415+90+60</f>
        <v>795</v>
      </c>
      <c r="D425" s="2847" t="s">
        <v>81</v>
      </c>
      <c r="E425" s="1782">
        <v>104</v>
      </c>
      <c r="F425" s="2877"/>
      <c r="G425" s="1777"/>
      <c r="H425" s="1780"/>
      <c r="I425" s="1779"/>
      <c r="J425" s="1780"/>
      <c r="K425" s="1780"/>
      <c r="L425" s="1779"/>
      <c r="M425" s="100"/>
      <c r="N425" s="1282" t="s">
        <v>139</v>
      </c>
      <c r="O425" s="1243"/>
      <c r="P425" s="1236"/>
      <c r="Q425" s="1243"/>
      <c r="R425" s="1339"/>
      <c r="S425" s="1243"/>
      <c r="T425" s="1444"/>
      <c r="U425" s="1243">
        <f t="shared" si="419"/>
        <v>0</v>
      </c>
      <c r="V425" s="1430">
        <f t="shared" si="420"/>
        <v>0</v>
      </c>
      <c r="W425" s="1243">
        <f t="shared" si="421"/>
        <v>0</v>
      </c>
      <c r="X425" s="1339">
        <f t="shared" si="422"/>
        <v>0</v>
      </c>
      <c r="Z425" s="1300" t="s">
        <v>96</v>
      </c>
      <c r="AA425" s="1265"/>
      <c r="AB425" s="1552"/>
      <c r="AC425" s="1268">
        <f>H412</f>
        <v>4.8</v>
      </c>
      <c r="AD425" s="1431">
        <f>I412</f>
        <v>4.8</v>
      </c>
      <c r="AE425" s="1268"/>
      <c r="AF425" s="1554"/>
      <c r="AG425" s="1268">
        <f t="shared" si="423"/>
        <v>4.8</v>
      </c>
      <c r="AH425" s="1432">
        <f t="shared" si="424"/>
        <v>4.8</v>
      </c>
      <c r="AI425" s="1268">
        <f t="shared" si="425"/>
        <v>4.8</v>
      </c>
      <c r="AJ425" s="1232">
        <f t="shared" si="426"/>
        <v>4.8</v>
      </c>
      <c r="AL425" s="1282" t="s">
        <v>82</v>
      </c>
      <c r="AM425" s="1283">
        <f t="shared" si="404"/>
        <v>20.6</v>
      </c>
      <c r="AN425" s="1291">
        <f t="shared" si="405"/>
        <v>20.6</v>
      </c>
      <c r="AO425" s="2139" t="s">
        <v>859</v>
      </c>
      <c r="AP425" s="2175">
        <f t="shared" si="408"/>
        <v>162.88000000000002</v>
      </c>
      <c r="AQ425" s="1519">
        <f t="shared" si="406"/>
        <v>131.78</v>
      </c>
    </row>
    <row r="426" spans="1:65" ht="15.75" thickBot="1">
      <c r="A426" s="765"/>
      <c r="B426" s="376" t="s">
        <v>245</v>
      </c>
      <c r="C426" s="876"/>
      <c r="D426" s="1735"/>
      <c r="E426" s="1735"/>
      <c r="F426" s="1759" t="s">
        <v>742</v>
      </c>
      <c r="G426" s="1760"/>
      <c r="H426" s="1760"/>
      <c r="I426" s="1735"/>
      <c r="J426" s="2349" t="s">
        <v>812</v>
      </c>
      <c r="K426" s="2352"/>
      <c r="L426" s="1779"/>
      <c r="M426" s="100"/>
      <c r="N426" s="1282" t="s">
        <v>64</v>
      </c>
      <c r="O426" s="1243"/>
      <c r="P426" s="1236"/>
      <c r="Q426" s="1243">
        <f>K407</f>
        <v>39.200000000000003</v>
      </c>
      <c r="R426" s="1339">
        <f>L407</f>
        <v>38.5</v>
      </c>
      <c r="S426" s="1243"/>
      <c r="T426" s="1444"/>
      <c r="U426" s="1243">
        <f t="shared" si="419"/>
        <v>39.200000000000003</v>
      </c>
      <c r="V426" s="1430">
        <f t="shared" si="420"/>
        <v>38.5</v>
      </c>
      <c r="W426" s="1243">
        <f t="shared" si="421"/>
        <v>39.200000000000003</v>
      </c>
      <c r="X426" s="1339">
        <f t="shared" si="422"/>
        <v>38.5</v>
      </c>
      <c r="Z426" s="2139" t="s">
        <v>859</v>
      </c>
      <c r="AA426" s="2182">
        <f t="shared" ref="AA426:AF426" si="429">SUM(AA413:AA425)</f>
        <v>0</v>
      </c>
      <c r="AB426" s="2183">
        <f t="shared" si="429"/>
        <v>0</v>
      </c>
      <c r="AC426" s="2184">
        <f t="shared" si="429"/>
        <v>162.88000000000002</v>
      </c>
      <c r="AD426" s="2185">
        <f t="shared" si="429"/>
        <v>131.78</v>
      </c>
      <c r="AE426" s="2186">
        <f t="shared" si="429"/>
        <v>0</v>
      </c>
      <c r="AF426" s="2145">
        <f t="shared" si="429"/>
        <v>0</v>
      </c>
      <c r="AG426" s="2147">
        <f t="shared" si="423"/>
        <v>162.88000000000002</v>
      </c>
      <c r="AH426" s="2148">
        <f t="shared" si="424"/>
        <v>131.78</v>
      </c>
      <c r="AI426" s="2147">
        <f t="shared" si="425"/>
        <v>162.88000000000002</v>
      </c>
      <c r="AJ426" s="2149">
        <f t="shared" si="426"/>
        <v>131.78</v>
      </c>
      <c r="AL426" s="1282" t="s">
        <v>89</v>
      </c>
      <c r="AM426" s="1283">
        <f t="shared" si="404"/>
        <v>7.3</v>
      </c>
      <c r="AN426" s="1291">
        <f t="shared" si="405"/>
        <v>7.3</v>
      </c>
      <c r="AO426" s="2104" t="s">
        <v>858</v>
      </c>
    </row>
    <row r="427" spans="1:65" ht="15.75" thickBot="1">
      <c r="A427" s="201" t="s">
        <v>560</v>
      </c>
      <c r="B427" s="261" t="s">
        <v>122</v>
      </c>
      <c r="C427" s="248">
        <v>200</v>
      </c>
      <c r="D427" s="1652" t="s">
        <v>100</v>
      </c>
      <c r="E427" s="1763" t="s">
        <v>101</v>
      </c>
      <c r="F427" s="1764" t="s">
        <v>102</v>
      </c>
      <c r="G427" s="1765" t="s">
        <v>100</v>
      </c>
      <c r="H427" s="1763" t="s">
        <v>101</v>
      </c>
      <c r="I427" s="1766" t="s">
        <v>102</v>
      </c>
      <c r="J427" s="1765" t="s">
        <v>100</v>
      </c>
      <c r="K427" s="1763" t="s">
        <v>101</v>
      </c>
      <c r="L427" s="1766" t="s">
        <v>102</v>
      </c>
      <c r="M427" s="100"/>
      <c r="N427" s="1282" t="s">
        <v>445</v>
      </c>
      <c r="O427" s="1243"/>
      <c r="P427" s="1236"/>
      <c r="Q427" s="1243"/>
      <c r="R427" s="1339"/>
      <c r="S427" s="1243"/>
      <c r="T427" s="1444"/>
      <c r="U427" s="1243">
        <f t="shared" si="419"/>
        <v>0</v>
      </c>
      <c r="V427" s="1430">
        <f t="shared" si="420"/>
        <v>0</v>
      </c>
      <c r="W427" s="1243">
        <f t="shared" si="421"/>
        <v>0</v>
      </c>
      <c r="X427" s="1339">
        <f t="shared" si="422"/>
        <v>0</v>
      </c>
      <c r="Z427" s="2104" t="s">
        <v>925</v>
      </c>
      <c r="AA427" s="1264"/>
      <c r="AB427" s="2179"/>
      <c r="AC427" s="1266"/>
      <c r="AD427" s="1426"/>
      <c r="AE427" s="1266"/>
      <c r="AF427" s="2180"/>
      <c r="AG427" s="1266">
        <f t="shared" si="423"/>
        <v>0</v>
      </c>
      <c r="AH427" s="2181">
        <f t="shared" si="424"/>
        <v>0</v>
      </c>
      <c r="AI427" s="1266">
        <f t="shared" si="425"/>
        <v>0</v>
      </c>
      <c r="AJ427" s="1406">
        <f t="shared" si="426"/>
        <v>0</v>
      </c>
      <c r="AL427" s="1282" t="s">
        <v>131</v>
      </c>
      <c r="AM427" s="1283">
        <f t="shared" si="404"/>
        <v>0.21000000000000002</v>
      </c>
      <c r="AN427" s="1291">
        <f t="shared" si="405"/>
        <v>8.4</v>
      </c>
      <c r="AO427" s="1301" t="s">
        <v>130</v>
      </c>
      <c r="AP427" s="1503">
        <f t="shared" ref="AP427:AQ433" si="430">AA427+AC427+AE427</f>
        <v>0</v>
      </c>
      <c r="AQ427" s="1518">
        <f t="shared" si="430"/>
        <v>0</v>
      </c>
    </row>
    <row r="428" spans="1:65">
      <c r="A428" s="176" t="s">
        <v>454</v>
      </c>
      <c r="B428" s="1767" t="s">
        <v>736</v>
      </c>
      <c r="C428" s="874" t="s">
        <v>269</v>
      </c>
      <c r="D428" s="1850" t="s">
        <v>85</v>
      </c>
      <c r="E428" s="139">
        <v>32</v>
      </c>
      <c r="F428" s="1768">
        <v>27.2</v>
      </c>
      <c r="G428" s="261" t="s">
        <v>54</v>
      </c>
      <c r="H428" s="243">
        <v>0.3</v>
      </c>
      <c r="I428" s="1769">
        <v>0.3</v>
      </c>
      <c r="J428" s="1770" t="s">
        <v>80</v>
      </c>
      <c r="K428" s="139">
        <v>21</v>
      </c>
      <c r="L428" s="1771">
        <v>21</v>
      </c>
      <c r="M428" s="100"/>
      <c r="N428" s="1282" t="s">
        <v>67</v>
      </c>
      <c r="O428" s="1243"/>
      <c r="P428" s="1236"/>
      <c r="Q428" s="1243"/>
      <c r="R428" s="1339"/>
      <c r="S428" s="1243"/>
      <c r="T428" s="1444"/>
      <c r="U428" s="1243">
        <f t="shared" si="419"/>
        <v>0</v>
      </c>
      <c r="V428" s="1430">
        <f t="shared" si="420"/>
        <v>0</v>
      </c>
      <c r="W428" s="1243">
        <f t="shared" si="421"/>
        <v>0</v>
      </c>
      <c r="X428" s="1339">
        <f t="shared" si="422"/>
        <v>0</v>
      </c>
      <c r="Z428" s="1301" t="s">
        <v>128</v>
      </c>
      <c r="AA428" s="1043"/>
      <c r="AB428" s="1546"/>
      <c r="AC428" s="1267"/>
      <c r="AD428" s="1429"/>
      <c r="AE428" s="1267"/>
      <c r="AF428" s="1447"/>
      <c r="AG428" s="1267">
        <f t="shared" si="423"/>
        <v>0</v>
      </c>
      <c r="AH428" s="1430">
        <f t="shared" si="424"/>
        <v>0</v>
      </c>
      <c r="AI428" s="1267">
        <f t="shared" si="425"/>
        <v>0</v>
      </c>
      <c r="AJ428" s="1339">
        <f t="shared" si="426"/>
        <v>0</v>
      </c>
      <c r="AL428" s="1282" t="s">
        <v>50</v>
      </c>
      <c r="AM428" s="1283">
        <f t="shared" si="404"/>
        <v>24.4</v>
      </c>
      <c r="AN428" s="1291">
        <f t="shared" si="405"/>
        <v>24.4</v>
      </c>
      <c r="AO428" s="1301" t="s">
        <v>128</v>
      </c>
      <c r="AP428" s="1503">
        <f t="shared" si="430"/>
        <v>0</v>
      </c>
      <c r="AQ428" s="1518">
        <f t="shared" si="430"/>
        <v>0</v>
      </c>
    </row>
    <row r="429" spans="1:65">
      <c r="A429" s="112"/>
      <c r="B429" s="2315" t="s">
        <v>815</v>
      </c>
      <c r="C429" s="111"/>
      <c r="D429" s="1866" t="s">
        <v>733</v>
      </c>
      <c r="E429" s="243">
        <v>39.340000000000003</v>
      </c>
      <c r="F429" s="1769">
        <v>35</v>
      </c>
      <c r="G429" s="261" t="s">
        <v>710</v>
      </c>
      <c r="H429" s="243">
        <v>8</v>
      </c>
      <c r="I429" s="1772">
        <v>8</v>
      </c>
      <c r="J429" s="181" t="s">
        <v>79</v>
      </c>
      <c r="K429" s="243">
        <v>2.2000000000000002</v>
      </c>
      <c r="L429" s="245">
        <v>2.2000000000000002</v>
      </c>
      <c r="M429" s="100"/>
      <c r="N429" s="1282" t="s">
        <v>82</v>
      </c>
      <c r="O429" s="1627">
        <f>E403+H397</f>
        <v>15</v>
      </c>
      <c r="P429" s="1448">
        <f>F403+I397</f>
        <v>15</v>
      </c>
      <c r="Q429" s="1243">
        <f>K418+H411</f>
        <v>5.6</v>
      </c>
      <c r="R429" s="1430">
        <f>L418+I411</f>
        <v>5.6</v>
      </c>
      <c r="S429" s="1243"/>
      <c r="T429" s="1449"/>
      <c r="U429" s="1243">
        <f t="shared" si="419"/>
        <v>20.6</v>
      </c>
      <c r="V429" s="1430">
        <f t="shared" si="420"/>
        <v>20.6</v>
      </c>
      <c r="W429" s="1243">
        <f t="shared" si="421"/>
        <v>5.6</v>
      </c>
      <c r="X429" s="1339">
        <f t="shared" si="422"/>
        <v>5.6</v>
      </c>
      <c r="Z429" s="1301" t="s">
        <v>126</v>
      </c>
      <c r="AA429" s="1043"/>
      <c r="AB429" s="1550"/>
      <c r="AC429" s="1267"/>
      <c r="AD429" s="1429"/>
      <c r="AE429" s="1267"/>
      <c r="AF429" s="1447"/>
      <c r="AG429" s="1267">
        <f t="shared" si="423"/>
        <v>0</v>
      </c>
      <c r="AH429" s="1430">
        <f t="shared" si="424"/>
        <v>0</v>
      </c>
      <c r="AI429" s="1267">
        <f t="shared" si="425"/>
        <v>0</v>
      </c>
      <c r="AJ429" s="1339">
        <f t="shared" si="426"/>
        <v>0</v>
      </c>
      <c r="AL429" s="1282" t="s">
        <v>140</v>
      </c>
      <c r="AM429" s="1283">
        <f t="shared" si="404"/>
        <v>0</v>
      </c>
      <c r="AN429" s="1291">
        <f t="shared" si="405"/>
        <v>0</v>
      </c>
      <c r="AO429" s="1301" t="s">
        <v>126</v>
      </c>
      <c r="AP429" s="1503">
        <f t="shared" si="430"/>
        <v>0</v>
      </c>
      <c r="AQ429" s="1518">
        <f t="shared" si="430"/>
        <v>0</v>
      </c>
    </row>
    <row r="430" spans="1:65">
      <c r="A430" s="201" t="s">
        <v>9</v>
      </c>
      <c r="B430" s="261" t="s">
        <v>426</v>
      </c>
      <c r="C430" s="1864">
        <v>20</v>
      </c>
      <c r="D430" s="1867" t="s">
        <v>78</v>
      </c>
      <c r="E430" s="243">
        <v>13.9</v>
      </c>
      <c r="F430" s="1769">
        <v>13.9</v>
      </c>
      <c r="G430" s="261" t="s">
        <v>89</v>
      </c>
      <c r="H430" s="243">
        <v>3.2</v>
      </c>
      <c r="I430" s="1772">
        <v>3.2</v>
      </c>
      <c r="J430" s="1773" t="s">
        <v>84</v>
      </c>
      <c r="K430" s="243">
        <v>4.0000000000000001E-3</v>
      </c>
      <c r="L430" s="1774">
        <v>4.0000000000000001E-3</v>
      </c>
      <c r="M430" s="100"/>
      <c r="N430" s="1282" t="s">
        <v>89</v>
      </c>
      <c r="O430" s="1243"/>
      <c r="P430" s="1236"/>
      <c r="Q430" s="1243">
        <f>E412+K414</f>
        <v>4.0999999999999996</v>
      </c>
      <c r="R430" s="1430">
        <f>F412+L414</f>
        <v>4.0999999999999996</v>
      </c>
      <c r="S430" s="1243">
        <f>H430</f>
        <v>3.2</v>
      </c>
      <c r="T430" s="1444">
        <f>I430</f>
        <v>3.2</v>
      </c>
      <c r="U430" s="1243">
        <f t="shared" si="419"/>
        <v>4.0999999999999996</v>
      </c>
      <c r="V430" s="1430">
        <f t="shared" si="420"/>
        <v>4.0999999999999996</v>
      </c>
      <c r="W430" s="1243">
        <f t="shared" si="421"/>
        <v>7.3</v>
      </c>
      <c r="X430" s="1339">
        <f t="shared" si="422"/>
        <v>7.3</v>
      </c>
      <c r="Z430" s="1301" t="s">
        <v>432</v>
      </c>
      <c r="AA430" s="1043"/>
      <c r="AB430" s="1551"/>
      <c r="AC430" s="1267">
        <f>K424</f>
        <v>66</v>
      </c>
      <c r="AD430" s="1429">
        <f>L424</f>
        <v>60</v>
      </c>
      <c r="AE430" s="1267"/>
      <c r="AF430" s="1447"/>
      <c r="AG430" s="1267">
        <f t="shared" si="423"/>
        <v>66</v>
      </c>
      <c r="AH430" s="1430">
        <f t="shared" si="424"/>
        <v>60</v>
      </c>
      <c r="AI430" s="1267">
        <f t="shared" si="425"/>
        <v>66</v>
      </c>
      <c r="AJ430" s="1339">
        <f t="shared" si="426"/>
        <v>60</v>
      </c>
      <c r="AL430" s="1282" t="s">
        <v>52</v>
      </c>
      <c r="AM430" s="1283">
        <f t="shared" si="404"/>
        <v>0</v>
      </c>
      <c r="AN430" s="1291">
        <f t="shared" si="405"/>
        <v>0</v>
      </c>
      <c r="AO430" s="1301" t="s">
        <v>432</v>
      </c>
      <c r="AP430" s="1503">
        <f t="shared" si="430"/>
        <v>66</v>
      </c>
      <c r="AQ430" s="1518">
        <f t="shared" si="430"/>
        <v>60</v>
      </c>
    </row>
    <row r="431" spans="1:65" ht="15.75" thickBot="1">
      <c r="A431" s="112"/>
      <c r="B431" s="1775"/>
      <c r="C431" s="111"/>
      <c r="D431" s="1868" t="s">
        <v>60</v>
      </c>
      <c r="E431" s="243">
        <v>16</v>
      </c>
      <c r="F431" s="1776">
        <v>16</v>
      </c>
      <c r="G431" s="115"/>
      <c r="H431" s="115"/>
      <c r="I431" s="115"/>
      <c r="J431" s="284" t="s">
        <v>83</v>
      </c>
      <c r="K431" s="258">
        <v>0.2</v>
      </c>
      <c r="L431" s="1661">
        <v>0.2</v>
      </c>
      <c r="M431" s="100"/>
      <c r="N431" s="777" t="s">
        <v>145</v>
      </c>
      <c r="O431" s="1246"/>
      <c r="P431" s="1448"/>
      <c r="Q431" s="1740">
        <f>R431/1000/0.04</f>
        <v>0.21000000000000002</v>
      </c>
      <c r="R431" s="1739">
        <f>L412</f>
        <v>8.4</v>
      </c>
      <c r="S431" s="1243"/>
      <c r="T431" s="1449"/>
      <c r="U431" s="1243">
        <f t="shared" si="419"/>
        <v>0.21000000000000002</v>
      </c>
      <c r="V431" s="1430">
        <f t="shared" si="420"/>
        <v>8.4</v>
      </c>
      <c r="W431" s="1243">
        <f t="shared" si="421"/>
        <v>0.21000000000000002</v>
      </c>
      <c r="X431" s="1339">
        <f t="shared" si="422"/>
        <v>8.4</v>
      </c>
      <c r="Z431" s="1300" t="s">
        <v>96</v>
      </c>
      <c r="AA431" s="1043"/>
      <c r="AB431" s="1547"/>
      <c r="AC431" s="1267"/>
      <c r="AD431" s="1429"/>
      <c r="AE431" s="1267"/>
      <c r="AF431" s="1447"/>
      <c r="AG431" s="1267">
        <f t="shared" si="423"/>
        <v>0</v>
      </c>
      <c r="AH431" s="1430">
        <f t="shared" si="424"/>
        <v>0</v>
      </c>
      <c r="AI431" s="1267">
        <f t="shared" si="425"/>
        <v>0</v>
      </c>
      <c r="AJ431" s="1339">
        <f t="shared" si="426"/>
        <v>0</v>
      </c>
      <c r="AL431" s="1282" t="s">
        <v>138</v>
      </c>
      <c r="AM431" s="1283">
        <f t="shared" si="404"/>
        <v>3.7</v>
      </c>
      <c r="AN431" s="1291">
        <f t="shared" si="405"/>
        <v>3.7</v>
      </c>
      <c r="AO431" s="2157" t="s">
        <v>96</v>
      </c>
      <c r="AP431" s="2178">
        <f t="shared" si="430"/>
        <v>0</v>
      </c>
      <c r="AQ431" s="2159">
        <f t="shared" si="430"/>
        <v>0</v>
      </c>
    </row>
    <row r="432" spans="1:65" ht="15.75" thickBot="1">
      <c r="A432" s="1812" t="s">
        <v>400</v>
      </c>
      <c r="B432" s="1778"/>
      <c r="C432" s="1872">
        <f>C427+C430+80+20</f>
        <v>320</v>
      </c>
      <c r="D432" s="1780"/>
      <c r="E432" s="1780"/>
      <c r="F432" s="1780"/>
      <c r="G432" s="2366"/>
      <c r="H432" s="1780"/>
      <c r="I432" s="1780"/>
      <c r="J432" s="1781" t="s">
        <v>81</v>
      </c>
      <c r="K432" s="1782">
        <v>1.2</v>
      </c>
      <c r="L432" s="1783">
        <v>1.2</v>
      </c>
      <c r="M432" s="100"/>
      <c r="N432" s="1282" t="s">
        <v>50</v>
      </c>
      <c r="O432" s="1243">
        <f>E400+K399</f>
        <v>12</v>
      </c>
      <c r="P432" s="1450">
        <f>F400+L399</f>
        <v>12</v>
      </c>
      <c r="Q432" s="1243">
        <f>E421+H417</f>
        <v>12.4</v>
      </c>
      <c r="R432" s="1430">
        <f>F421+I417</f>
        <v>12.4</v>
      </c>
      <c r="S432" s="1243"/>
      <c r="T432" s="1441"/>
      <c r="U432" s="1243">
        <f t="shared" si="419"/>
        <v>24.4</v>
      </c>
      <c r="V432" s="1430">
        <f t="shared" si="420"/>
        <v>24.4</v>
      </c>
      <c r="W432" s="1243">
        <f t="shared" si="421"/>
        <v>12.4</v>
      </c>
      <c r="X432" s="1339">
        <f t="shared" si="422"/>
        <v>12.4</v>
      </c>
      <c r="Z432" s="2139" t="s">
        <v>860</v>
      </c>
      <c r="AA432" s="2144">
        <f t="shared" ref="AA432:AF432" si="431">SUM(AA427:AA431)</f>
        <v>0</v>
      </c>
      <c r="AB432" s="2145">
        <f t="shared" si="431"/>
        <v>0</v>
      </c>
      <c r="AC432" s="2146">
        <f t="shared" si="431"/>
        <v>66</v>
      </c>
      <c r="AD432" s="2145">
        <f t="shared" si="431"/>
        <v>60</v>
      </c>
      <c r="AE432" s="2146">
        <f t="shared" si="431"/>
        <v>0</v>
      </c>
      <c r="AF432" s="2145">
        <f t="shared" si="431"/>
        <v>0</v>
      </c>
      <c r="AG432" s="2147">
        <f t="shared" si="423"/>
        <v>66</v>
      </c>
      <c r="AH432" s="2148">
        <f t="shared" si="424"/>
        <v>60</v>
      </c>
      <c r="AI432" s="2147">
        <f t="shared" si="425"/>
        <v>66</v>
      </c>
      <c r="AJ432" s="2149">
        <f t="shared" si="426"/>
        <v>60</v>
      </c>
      <c r="AL432" s="1282" t="s">
        <v>137</v>
      </c>
      <c r="AM432" s="1283">
        <f t="shared" si="404"/>
        <v>0</v>
      </c>
      <c r="AN432" s="1291">
        <f t="shared" si="405"/>
        <v>0</v>
      </c>
      <c r="AO432" s="2139" t="s">
        <v>860</v>
      </c>
      <c r="AP432" s="2192">
        <f t="shared" si="430"/>
        <v>66</v>
      </c>
      <c r="AQ432" s="1519">
        <f t="shared" si="430"/>
        <v>60</v>
      </c>
    </row>
    <row r="433" spans="1:46" ht="15.75" thickBot="1">
      <c r="M433" s="100"/>
      <c r="N433" s="1282" t="s">
        <v>140</v>
      </c>
      <c r="O433" s="1243"/>
      <c r="P433" s="1236"/>
      <c r="Q433" s="1243"/>
      <c r="R433" s="1339"/>
      <c r="S433" s="1243"/>
      <c r="T433" s="1444"/>
      <c r="U433" s="1243">
        <f t="shared" si="419"/>
        <v>0</v>
      </c>
      <c r="V433" s="1430">
        <f t="shared" si="420"/>
        <v>0</v>
      </c>
      <c r="W433" s="1243">
        <f t="shared" si="421"/>
        <v>0</v>
      </c>
      <c r="X433" s="1339">
        <f t="shared" si="422"/>
        <v>0</v>
      </c>
      <c r="Z433" s="2134" t="s">
        <v>861</v>
      </c>
      <c r="AA433" s="2135">
        <f t="shared" ref="AA433:AF433" si="432">AA432+AA426</f>
        <v>0</v>
      </c>
      <c r="AB433" s="2135">
        <f t="shared" si="432"/>
        <v>0</v>
      </c>
      <c r="AC433" s="2170">
        <f t="shared" si="432"/>
        <v>228.88000000000002</v>
      </c>
      <c r="AD433" s="2177">
        <f t="shared" si="432"/>
        <v>191.78</v>
      </c>
      <c r="AE433" s="2135">
        <f t="shared" si="432"/>
        <v>0</v>
      </c>
      <c r="AF433" s="2135">
        <f t="shared" si="432"/>
        <v>0</v>
      </c>
      <c r="AG433" s="2176">
        <f t="shared" si="423"/>
        <v>228.88000000000002</v>
      </c>
      <c r="AH433" s="2137">
        <f t="shared" si="424"/>
        <v>191.78</v>
      </c>
      <c r="AI433" s="2176">
        <f t="shared" si="425"/>
        <v>228.88000000000002</v>
      </c>
      <c r="AJ433" s="2187">
        <f t="shared" si="426"/>
        <v>191.78</v>
      </c>
      <c r="AL433" s="1282" t="s">
        <v>77</v>
      </c>
      <c r="AM433" s="1283">
        <f t="shared" si="404"/>
        <v>0</v>
      </c>
      <c r="AN433" s="1291">
        <f t="shared" si="405"/>
        <v>0</v>
      </c>
      <c r="AO433" s="2194" t="s">
        <v>135</v>
      </c>
      <c r="AP433" s="2195">
        <f t="shared" si="430"/>
        <v>228.88000000000002</v>
      </c>
      <c r="AQ433" s="1519">
        <f t="shared" si="430"/>
        <v>191.78</v>
      </c>
    </row>
    <row r="434" spans="1:46">
      <c r="M434" s="100"/>
      <c r="N434" s="1282" t="s">
        <v>442</v>
      </c>
      <c r="O434" s="1243"/>
      <c r="P434" s="1236"/>
      <c r="Q434" s="1243"/>
      <c r="R434" s="1339"/>
      <c r="S434" s="1243"/>
      <c r="T434" s="1444"/>
      <c r="U434" s="1243">
        <f t="shared" si="419"/>
        <v>0</v>
      </c>
      <c r="V434" s="1430">
        <f t="shared" si="420"/>
        <v>0</v>
      </c>
      <c r="W434" s="1243">
        <f t="shared" si="421"/>
        <v>0</v>
      </c>
      <c r="X434" s="1339">
        <f t="shared" si="422"/>
        <v>0</v>
      </c>
      <c r="Z434" s="1333" t="s">
        <v>413</v>
      </c>
      <c r="AA434" s="1334"/>
      <c r="AB434" s="1335"/>
      <c r="AC434" s="1043"/>
      <c r="AD434" s="1336"/>
      <c r="AE434" s="1043"/>
      <c r="AF434" s="1337"/>
      <c r="AG434" s="1267"/>
      <c r="AH434" s="1338"/>
      <c r="AI434" s="1267"/>
      <c r="AJ434" s="1339"/>
      <c r="AL434" s="1282" t="s">
        <v>54</v>
      </c>
      <c r="AM434" s="1283">
        <f t="shared" si="404"/>
        <v>1.78</v>
      </c>
      <c r="AN434" s="1291">
        <f t="shared" si="405"/>
        <v>1.78</v>
      </c>
      <c r="AO434" s="2193" t="s">
        <v>413</v>
      </c>
      <c r="AP434" s="1304"/>
      <c r="AQ434" s="78"/>
    </row>
    <row r="435" spans="1:46">
      <c r="M435" s="100"/>
      <c r="N435" s="1282" t="s">
        <v>138</v>
      </c>
      <c r="O435" s="1243">
        <f>K397</f>
        <v>3.7</v>
      </c>
      <c r="P435" s="1236">
        <f>L397</f>
        <v>3.7</v>
      </c>
      <c r="Q435" s="1243"/>
      <c r="R435" s="1339"/>
      <c r="S435" s="1243"/>
      <c r="T435" s="1444"/>
      <c r="U435" s="1243">
        <f t="shared" si="419"/>
        <v>3.7</v>
      </c>
      <c r="V435" s="1430">
        <f t="shared" si="420"/>
        <v>3.7</v>
      </c>
      <c r="W435" s="1243">
        <f t="shared" si="421"/>
        <v>0</v>
      </c>
      <c r="X435" s="1339">
        <f t="shared" si="422"/>
        <v>0</v>
      </c>
      <c r="Z435" s="1704" t="s">
        <v>543</v>
      </c>
      <c r="AA435" s="2133"/>
      <c r="AB435" s="2122"/>
      <c r="AC435" s="1043"/>
      <c r="AD435" s="1308"/>
      <c r="AE435" s="1043"/>
      <c r="AF435" s="2123"/>
      <c r="AG435" s="1267">
        <f t="shared" ref="AG435" si="433">AA435+AC435</f>
        <v>0</v>
      </c>
      <c r="AH435" s="1345">
        <f t="shared" ref="AH435" si="434">AB435+AD435</f>
        <v>0</v>
      </c>
      <c r="AI435" s="1267">
        <f t="shared" ref="AI435" si="435">AC435+AE435</f>
        <v>0</v>
      </c>
      <c r="AJ435" s="1346">
        <f t="shared" ref="AJ435" si="436">AD435+AF435</f>
        <v>0</v>
      </c>
      <c r="AL435" s="1282" t="s">
        <v>116</v>
      </c>
      <c r="AM435" s="1283">
        <f t="shared" si="404"/>
        <v>10</v>
      </c>
      <c r="AN435" s="1291">
        <f t="shared" si="405"/>
        <v>10</v>
      </c>
      <c r="AO435" s="1704" t="s">
        <v>543</v>
      </c>
      <c r="AP435" s="1307">
        <f t="shared" ref="AP435:AP451" si="437">AA435+AC435+AE435</f>
        <v>0</v>
      </c>
      <c r="AQ435" s="1308">
        <f t="shared" ref="AQ435:AQ451" si="438">AB435+AD435+AF435</f>
        <v>0</v>
      </c>
    </row>
    <row r="436" spans="1:46">
      <c r="M436" s="100"/>
      <c r="N436" s="1282" t="s">
        <v>137</v>
      </c>
      <c r="O436" s="1243"/>
      <c r="P436" s="1236"/>
      <c r="Q436" s="1243"/>
      <c r="R436" s="1339"/>
      <c r="S436" s="1243"/>
      <c r="T436" s="1444"/>
      <c r="U436" s="1243">
        <f t="shared" si="419"/>
        <v>0</v>
      </c>
      <c r="V436" s="1430">
        <f t="shared" si="420"/>
        <v>0</v>
      </c>
      <c r="W436" s="1243">
        <f t="shared" si="421"/>
        <v>0</v>
      </c>
      <c r="X436" s="1339">
        <f t="shared" si="422"/>
        <v>0</v>
      </c>
      <c r="Z436" s="1340" t="s">
        <v>414</v>
      </c>
      <c r="AA436" s="1341"/>
      <c r="AB436" s="1342"/>
      <c r="AC436" s="1043">
        <f>E422</f>
        <v>1.704</v>
      </c>
      <c r="AD436" s="1343">
        <f>F422</f>
        <v>1.5</v>
      </c>
      <c r="AE436" s="1267"/>
      <c r="AF436" s="1344"/>
      <c r="AG436" s="1267">
        <f t="shared" ref="AG436:AJ438" si="439">AA436+AC436</f>
        <v>1.704</v>
      </c>
      <c r="AH436" s="1345">
        <f t="shared" si="439"/>
        <v>1.5</v>
      </c>
      <c r="AI436" s="1267">
        <f t="shared" si="439"/>
        <v>1.704</v>
      </c>
      <c r="AJ436" s="1346">
        <f t="shared" si="439"/>
        <v>1.5</v>
      </c>
      <c r="AL436" s="1252" t="s">
        <v>167</v>
      </c>
      <c r="AM436" s="1283">
        <f t="shared" si="404"/>
        <v>1.0137</v>
      </c>
      <c r="AN436" s="1291">
        <f t="shared" si="405"/>
        <v>1.0137</v>
      </c>
      <c r="AO436" s="1306" t="s">
        <v>414</v>
      </c>
      <c r="AP436" s="1307">
        <f t="shared" si="437"/>
        <v>1.704</v>
      </c>
      <c r="AQ436" s="1308">
        <f t="shared" si="438"/>
        <v>1.5</v>
      </c>
    </row>
    <row r="437" spans="1:46">
      <c r="M437" s="100"/>
      <c r="N437" s="1282" t="s">
        <v>77</v>
      </c>
      <c r="O437" s="1243"/>
      <c r="P437" s="1236"/>
      <c r="Q437" s="1243"/>
      <c r="R437" s="1339"/>
      <c r="S437" s="1243"/>
      <c r="T437" s="1444"/>
      <c r="U437" s="1243">
        <f t="shared" si="419"/>
        <v>0</v>
      </c>
      <c r="V437" s="1430">
        <f t="shared" si="420"/>
        <v>0</v>
      </c>
      <c r="W437" s="1243">
        <f t="shared" si="421"/>
        <v>0</v>
      </c>
      <c r="X437" s="1339">
        <f t="shared" si="422"/>
        <v>0</v>
      </c>
      <c r="Z437" s="1347" t="s">
        <v>415</v>
      </c>
      <c r="AA437" s="1348"/>
      <c r="AB437" s="1349"/>
      <c r="AC437" s="1043"/>
      <c r="AD437" s="1350"/>
      <c r="AE437" s="1351"/>
      <c r="AF437" s="1352"/>
      <c r="AG437" s="1267">
        <f t="shared" si="439"/>
        <v>0</v>
      </c>
      <c r="AH437" s="1345">
        <f t="shared" si="439"/>
        <v>0</v>
      </c>
      <c r="AI437" s="1267">
        <f t="shared" si="439"/>
        <v>0</v>
      </c>
      <c r="AJ437" s="1346">
        <f t="shared" si="439"/>
        <v>0</v>
      </c>
      <c r="AL437" s="1253" t="s">
        <v>163</v>
      </c>
      <c r="AM437" s="1283">
        <f t="shared" si="404"/>
        <v>5.2000000000000005E-2</v>
      </c>
      <c r="AN437" s="1291">
        <f t="shared" si="405"/>
        <v>5.2000000000000005E-2</v>
      </c>
      <c r="AO437" s="1309" t="s">
        <v>415</v>
      </c>
      <c r="AP437" s="1283">
        <f t="shared" si="437"/>
        <v>0</v>
      </c>
      <c r="AQ437" s="1308">
        <f t="shared" si="438"/>
        <v>0</v>
      </c>
    </row>
    <row r="438" spans="1:46">
      <c r="M438" s="100"/>
      <c r="N438" s="476" t="s">
        <v>443</v>
      </c>
      <c r="O438" s="1243">
        <f>E402</f>
        <v>0.3</v>
      </c>
      <c r="P438" s="1236">
        <f>F402</f>
        <v>0.3</v>
      </c>
      <c r="Q438" s="1243">
        <f>E414+K420+K415+H418</f>
        <v>0.98</v>
      </c>
      <c r="R438" s="1430">
        <f>F414+L415+L420+I418</f>
        <v>0.98</v>
      </c>
      <c r="S438" s="1243">
        <f>H428+K431</f>
        <v>0.5</v>
      </c>
      <c r="T438" s="1444">
        <f>I428+L431</f>
        <v>0.5</v>
      </c>
      <c r="U438" s="1243">
        <f t="shared" si="419"/>
        <v>1.28</v>
      </c>
      <c r="V438" s="1430">
        <f t="shared" si="420"/>
        <v>1.28</v>
      </c>
      <c r="W438" s="1243">
        <f t="shared" si="421"/>
        <v>1.48</v>
      </c>
      <c r="X438" s="1339">
        <f t="shared" si="422"/>
        <v>1.48</v>
      </c>
      <c r="Z438" s="1353" t="s">
        <v>416</v>
      </c>
      <c r="AA438" s="1694">
        <f>H401</f>
        <v>157.5</v>
      </c>
      <c r="AB438" s="1349">
        <f>C403</f>
        <v>105</v>
      </c>
      <c r="AC438" s="1043"/>
      <c r="AD438" s="1350"/>
      <c r="AE438" s="1267"/>
      <c r="AF438" s="1352"/>
      <c r="AG438" s="1267">
        <f t="shared" si="439"/>
        <v>157.5</v>
      </c>
      <c r="AH438" s="1345">
        <f t="shared" si="439"/>
        <v>105</v>
      </c>
      <c r="AI438" s="1267">
        <f t="shared" si="439"/>
        <v>0</v>
      </c>
      <c r="AJ438" s="1346">
        <f t="shared" si="439"/>
        <v>0</v>
      </c>
      <c r="AL438" s="1254" t="s">
        <v>407</v>
      </c>
      <c r="AM438" s="1283">
        <f t="shared" si="404"/>
        <v>0.91369999999999996</v>
      </c>
      <c r="AN438" s="1291">
        <f t="shared" si="405"/>
        <v>0.91369999999999996</v>
      </c>
      <c r="AO438" s="1310" t="s">
        <v>416</v>
      </c>
      <c r="AP438" s="1283">
        <f t="shared" si="437"/>
        <v>157.5</v>
      </c>
      <c r="AQ438" s="1308">
        <f t="shared" si="438"/>
        <v>105</v>
      </c>
    </row>
    <row r="439" spans="1:46" ht="15.75" thickBot="1">
      <c r="M439" s="100"/>
      <c r="N439" s="1282" t="s">
        <v>444</v>
      </c>
      <c r="O439" s="1243"/>
      <c r="P439" s="1236"/>
      <c r="Q439" s="1243">
        <f>E424</f>
        <v>10</v>
      </c>
      <c r="R439" s="1339">
        <f>F424</f>
        <v>10</v>
      </c>
      <c r="S439" s="1243"/>
      <c r="T439" s="1444"/>
      <c r="U439" s="1243">
        <f t="shared" si="419"/>
        <v>10</v>
      </c>
      <c r="V439" s="1430">
        <f t="shared" si="420"/>
        <v>10</v>
      </c>
      <c r="W439" s="1243">
        <f t="shared" si="421"/>
        <v>10</v>
      </c>
      <c r="X439" s="1339">
        <f t="shared" si="422"/>
        <v>10</v>
      </c>
      <c r="Z439" s="1354" t="s">
        <v>417</v>
      </c>
      <c r="AA439" s="1355"/>
      <c r="AB439" s="1356"/>
      <c r="AC439" s="1265"/>
      <c r="AD439" s="1357"/>
      <c r="AE439" s="1268"/>
      <c r="AF439" s="1358"/>
      <c r="AG439" s="1268">
        <f>AA439+AC439</f>
        <v>0</v>
      </c>
      <c r="AH439" s="1359"/>
      <c r="AI439" s="1268">
        <f t="shared" ref="AI439:AI451" si="440">AC439+AE439</f>
        <v>0</v>
      </c>
      <c r="AJ439" s="1360"/>
      <c r="AL439" s="1255" t="s">
        <v>136</v>
      </c>
      <c r="AM439" s="1292">
        <f t="shared" si="404"/>
        <v>4.8000000000000001E-2</v>
      </c>
      <c r="AN439" s="1293">
        <f t="shared" si="405"/>
        <v>4.8000000000000001E-2</v>
      </c>
      <c r="AO439" s="1311" t="s">
        <v>417</v>
      </c>
      <c r="AP439" s="1292">
        <f t="shared" si="437"/>
        <v>0</v>
      </c>
      <c r="AQ439" s="1312">
        <f t="shared" si="438"/>
        <v>0</v>
      </c>
    </row>
    <row r="440" spans="1:46" ht="15.75" thickBot="1">
      <c r="M440" s="100"/>
      <c r="N440" s="1252" t="s">
        <v>167</v>
      </c>
      <c r="O440" s="1693">
        <f t="shared" ref="O440:T440" si="441">O441+O442+O443+O444</f>
        <v>0</v>
      </c>
      <c r="P440" s="1628">
        <f t="shared" si="441"/>
        <v>0</v>
      </c>
      <c r="Q440" s="1247">
        <f t="shared" si="441"/>
        <v>1.0097</v>
      </c>
      <c r="R440" s="1455">
        <f t="shared" si="441"/>
        <v>1.0097</v>
      </c>
      <c r="S440" s="1257">
        <f t="shared" si="441"/>
        <v>4.0000000000000001E-3</v>
      </c>
      <c r="T440" s="1456">
        <f t="shared" si="441"/>
        <v>4.0000000000000001E-3</v>
      </c>
      <c r="U440" s="1243">
        <f t="shared" si="419"/>
        <v>1.0097</v>
      </c>
      <c r="V440" s="1430">
        <f t="shared" si="420"/>
        <v>1.0097</v>
      </c>
      <c r="W440" s="1243">
        <f t="shared" si="421"/>
        <v>1.0137</v>
      </c>
      <c r="X440" s="1339">
        <f t="shared" si="422"/>
        <v>1.0137</v>
      </c>
      <c r="Z440" s="1361" t="s">
        <v>418</v>
      </c>
      <c r="AA440" s="1362">
        <f t="shared" ref="AA440:AF440" si="442">SUM(AA435:AA439)</f>
        <v>157.5</v>
      </c>
      <c r="AB440" s="1363">
        <f t="shared" si="442"/>
        <v>105</v>
      </c>
      <c r="AC440" s="1364">
        <f t="shared" si="442"/>
        <v>1.704</v>
      </c>
      <c r="AD440" s="1365">
        <f t="shared" si="442"/>
        <v>1.5</v>
      </c>
      <c r="AE440" s="1366">
        <f t="shared" si="442"/>
        <v>0</v>
      </c>
      <c r="AF440" s="1367">
        <f t="shared" si="442"/>
        <v>0</v>
      </c>
      <c r="AG440" s="1366">
        <f>AA440+AC440</f>
        <v>159.20400000000001</v>
      </c>
      <c r="AH440" s="1368">
        <f>AB440+AD440</f>
        <v>106.5</v>
      </c>
      <c r="AI440" s="1366">
        <f t="shared" si="440"/>
        <v>1.704</v>
      </c>
      <c r="AJ440" s="1369">
        <f>AD440+AF440</f>
        <v>1.5</v>
      </c>
      <c r="AL440" s="483" t="s">
        <v>98</v>
      </c>
      <c r="AM440" s="1294">
        <f>O445+Q445+S445</f>
        <v>8</v>
      </c>
      <c r="AN440" s="1295">
        <f>P445+R445+T445</f>
        <v>8</v>
      </c>
      <c r="AO440" s="1313" t="s">
        <v>418</v>
      </c>
      <c r="AP440" s="1314">
        <f t="shared" si="437"/>
        <v>159.20400000000001</v>
      </c>
      <c r="AQ440" s="1315">
        <f t="shared" si="438"/>
        <v>106.5</v>
      </c>
    </row>
    <row r="441" spans="1:46">
      <c r="M441" s="100"/>
      <c r="N441" s="1253" t="s">
        <v>163</v>
      </c>
      <c r="O441" s="1248"/>
      <c r="P441" s="1457"/>
      <c r="Q441" s="1248">
        <f>E413+H415</f>
        <v>4.8000000000000001E-2</v>
      </c>
      <c r="R441" s="1458">
        <f>F413+I415</f>
        <v>4.8000000000000001E-2</v>
      </c>
      <c r="S441" s="1258">
        <f>K430</f>
        <v>4.0000000000000001E-3</v>
      </c>
      <c r="T441" s="1457">
        <f>L430</f>
        <v>4.0000000000000001E-3</v>
      </c>
      <c r="U441" s="1262">
        <f>O441+Q441</f>
        <v>4.8000000000000001E-2</v>
      </c>
      <c r="V441" s="1458">
        <f t="shared" si="420"/>
        <v>4.8000000000000001E-2</v>
      </c>
      <c r="W441" s="1244">
        <f t="shared" si="421"/>
        <v>5.2000000000000005E-2</v>
      </c>
      <c r="X441" s="1458">
        <f t="shared" si="422"/>
        <v>5.2000000000000005E-2</v>
      </c>
      <c r="Z441" s="1493" t="s">
        <v>427</v>
      </c>
      <c r="AA441" s="1384"/>
      <c r="AB441" s="1482"/>
      <c r="AC441" s="1386">
        <f>E423</f>
        <v>11</v>
      </c>
      <c r="AD441" s="1485">
        <f>F423</f>
        <v>11</v>
      </c>
      <c r="AE441" s="1384"/>
      <c r="AF441" s="1482"/>
      <c r="AG441" s="1266"/>
      <c r="AH441" s="1488"/>
      <c r="AI441" s="1266">
        <f t="shared" si="440"/>
        <v>11</v>
      </c>
      <c r="AJ441" s="1491"/>
      <c r="AO441" s="1493" t="s">
        <v>427</v>
      </c>
      <c r="AP441" s="1304">
        <f t="shared" si="437"/>
        <v>11</v>
      </c>
      <c r="AQ441" s="1317">
        <f t="shared" si="438"/>
        <v>11</v>
      </c>
      <c r="AS441" s="11"/>
      <c r="AT441" s="11"/>
    </row>
    <row r="442" spans="1:46">
      <c r="M442" s="100"/>
      <c r="N442" s="1254" t="s">
        <v>407</v>
      </c>
      <c r="O442" s="1249"/>
      <c r="P442" s="1459"/>
      <c r="Q442" s="1249">
        <f>F416</f>
        <v>0.91369999999999996</v>
      </c>
      <c r="R442" s="1460">
        <f>F416</f>
        <v>0.91369999999999996</v>
      </c>
      <c r="S442" s="1259"/>
      <c r="T442" s="1459"/>
      <c r="U442" s="1262">
        <f>O442+Q442</f>
        <v>0.91369999999999996</v>
      </c>
      <c r="V442" s="1458">
        <f t="shared" si="420"/>
        <v>0.91369999999999996</v>
      </c>
      <c r="W442" s="1244">
        <f t="shared" si="421"/>
        <v>0.91369999999999996</v>
      </c>
      <c r="X442" s="1458">
        <f t="shared" si="422"/>
        <v>0.91369999999999996</v>
      </c>
      <c r="Z442" s="1478" t="s">
        <v>428</v>
      </c>
      <c r="AA442" s="1390"/>
      <c r="AB442" s="1483"/>
      <c r="AC442" s="1392"/>
      <c r="AD442" s="1486"/>
      <c r="AE442" s="1390"/>
      <c r="AF442" s="1483"/>
      <c r="AG442" s="1267">
        <f t="shared" ref="AG442:AH444" si="443">AA442+AC442</f>
        <v>0</v>
      </c>
      <c r="AH442" s="1489">
        <f t="shared" si="443"/>
        <v>0</v>
      </c>
      <c r="AI442" s="1267">
        <f t="shared" si="440"/>
        <v>0</v>
      </c>
      <c r="AJ442" s="1442">
        <f t="shared" ref="AJ442:AJ447" si="444">AD442+AF442</f>
        <v>0</v>
      </c>
      <c r="AO442" s="1478" t="s">
        <v>428</v>
      </c>
      <c r="AP442" s="1283">
        <f t="shared" si="437"/>
        <v>0</v>
      </c>
      <c r="AQ442" s="1308">
        <f t="shared" si="438"/>
        <v>0</v>
      </c>
      <c r="AS442" s="11"/>
      <c r="AT442" s="11"/>
    </row>
    <row r="443" spans="1:46" ht="15.75" thickBot="1">
      <c r="A443" s="100"/>
      <c r="B443" s="2631" t="s">
        <v>241</v>
      </c>
      <c r="C443" s="100"/>
      <c r="D443" s="100"/>
      <c r="E443" s="100"/>
      <c r="F443" s="2632"/>
      <c r="G443" s="2632"/>
      <c r="H443" s="2632"/>
      <c r="I443" s="100"/>
      <c r="J443" s="100"/>
      <c r="K443" s="2632"/>
      <c r="L443" s="100"/>
      <c r="M443" s="100"/>
      <c r="N443" s="1255" t="s">
        <v>136</v>
      </c>
      <c r="O443" s="1250"/>
      <c r="P443" s="1461"/>
      <c r="Q443" s="1250">
        <f>H408</f>
        <v>4.8000000000000001E-2</v>
      </c>
      <c r="R443" s="1462">
        <f>I408</f>
        <v>4.8000000000000001E-2</v>
      </c>
      <c r="S443" s="1260"/>
      <c r="T443" s="1461"/>
      <c r="U443" s="1262">
        <f>O443+Q443</f>
        <v>4.8000000000000001E-2</v>
      </c>
      <c r="V443" s="1458">
        <f t="shared" si="420"/>
        <v>4.8000000000000001E-2</v>
      </c>
      <c r="W443" s="1244">
        <f t="shared" si="421"/>
        <v>4.8000000000000001E-2</v>
      </c>
      <c r="X443" s="1458">
        <f t="shared" si="422"/>
        <v>4.8000000000000001E-2</v>
      </c>
      <c r="Z443" s="1479" t="s">
        <v>498</v>
      </c>
      <c r="AA443" s="1396"/>
      <c r="AB443" s="1484"/>
      <c r="AC443" s="1398"/>
      <c r="AD443" s="1487"/>
      <c r="AE443" s="1396"/>
      <c r="AF443" s="1484"/>
      <c r="AG443" s="1268">
        <f t="shared" si="443"/>
        <v>0</v>
      </c>
      <c r="AH443" s="1490">
        <f t="shared" si="443"/>
        <v>0</v>
      </c>
      <c r="AI443" s="1268">
        <f t="shared" si="440"/>
        <v>0</v>
      </c>
      <c r="AJ443" s="1492">
        <f t="shared" si="444"/>
        <v>0</v>
      </c>
      <c r="AO443" s="1479" t="s">
        <v>429</v>
      </c>
      <c r="AP443" s="1292">
        <f t="shared" si="437"/>
        <v>0</v>
      </c>
      <c r="AQ443" s="1312">
        <f t="shared" si="438"/>
        <v>0</v>
      </c>
      <c r="AS443" s="11"/>
      <c r="AT443" s="11"/>
    </row>
    <row r="444" spans="1:46" ht="16.5" thickBot="1">
      <c r="A444" s="100"/>
      <c r="B444" s="2628"/>
      <c r="C444" s="2920" t="s">
        <v>565</v>
      </c>
      <c r="D444" s="100"/>
      <c r="E444" s="100"/>
      <c r="F444" s="100"/>
      <c r="G444" s="100"/>
      <c r="H444" s="100"/>
      <c r="I444" s="100"/>
      <c r="J444" s="100"/>
      <c r="K444" s="2921" t="s">
        <v>118</v>
      </c>
      <c r="L444" s="100"/>
      <c r="M444" s="100"/>
      <c r="N444" s="1255" t="s">
        <v>460</v>
      </c>
      <c r="O444" s="1250"/>
      <c r="P444" s="1461"/>
      <c r="Q444" s="1250"/>
      <c r="R444" s="1462"/>
      <c r="S444" s="1260"/>
      <c r="T444" s="1461"/>
      <c r="U444" s="1262">
        <f>O444+Q444</f>
        <v>0</v>
      </c>
      <c r="V444" s="1458">
        <f t="shared" si="420"/>
        <v>0</v>
      </c>
      <c r="W444" s="1244">
        <f>Q444+S444</f>
        <v>0</v>
      </c>
      <c r="X444" s="1458">
        <f t="shared" si="422"/>
        <v>0</v>
      </c>
      <c r="Z444" s="1480" t="s">
        <v>430</v>
      </c>
      <c r="AA444" s="1500">
        <f t="shared" ref="AA444:AF444" si="445">AA441+AA442+AA443</f>
        <v>0</v>
      </c>
      <c r="AB444" s="1425">
        <f t="shared" si="445"/>
        <v>0</v>
      </c>
      <c r="AC444" s="1481">
        <f t="shared" si="445"/>
        <v>11</v>
      </c>
      <c r="AD444" s="1423">
        <f t="shared" si="445"/>
        <v>11</v>
      </c>
      <c r="AE444" s="1500">
        <f t="shared" si="445"/>
        <v>0</v>
      </c>
      <c r="AF444" s="1425">
        <f t="shared" si="445"/>
        <v>0</v>
      </c>
      <c r="AG444" s="1331">
        <f t="shared" si="443"/>
        <v>11</v>
      </c>
      <c r="AH444" s="1424">
        <f t="shared" si="443"/>
        <v>11</v>
      </c>
      <c r="AI444" s="1331">
        <f t="shared" si="440"/>
        <v>11</v>
      </c>
      <c r="AJ444" s="1425">
        <f t="shared" si="444"/>
        <v>11</v>
      </c>
      <c r="AO444" s="1480" t="s">
        <v>430</v>
      </c>
      <c r="AP444" s="1331">
        <f t="shared" si="437"/>
        <v>11</v>
      </c>
      <c r="AQ444" s="1332">
        <f t="shared" si="438"/>
        <v>11</v>
      </c>
      <c r="AR444" s="774"/>
      <c r="AS444" s="11"/>
      <c r="AT444" s="11"/>
    </row>
    <row r="445" spans="1:46" ht="15.75" thickBot="1">
      <c r="A445" s="2632" t="s">
        <v>236</v>
      </c>
      <c r="B445" s="2632"/>
      <c r="C445" s="2636"/>
      <c r="D445" s="100"/>
      <c r="E445" s="2637" t="s">
        <v>143</v>
      </c>
      <c r="F445" s="100"/>
      <c r="G445" s="100"/>
      <c r="H445" s="2638"/>
      <c r="I445" s="100" t="s">
        <v>564</v>
      </c>
      <c r="J445" s="2640"/>
      <c r="K445" s="100"/>
      <c r="L445" s="100"/>
      <c r="M445" s="100"/>
      <c r="N445" s="483" t="s">
        <v>98</v>
      </c>
      <c r="O445" s="1251"/>
      <c r="P445" s="1715"/>
      <c r="Q445" s="1251"/>
      <c r="R445" s="1464"/>
      <c r="S445" s="1261">
        <f>H429</f>
        <v>8</v>
      </c>
      <c r="T445" s="1465">
        <f>I429</f>
        <v>8</v>
      </c>
      <c r="U445" s="1263">
        <f>O445+Q445</f>
        <v>0</v>
      </c>
      <c r="V445" s="1466">
        <f t="shared" si="420"/>
        <v>0</v>
      </c>
      <c r="W445" s="1263">
        <f>Q445+S445</f>
        <v>8</v>
      </c>
      <c r="X445" s="1466">
        <f t="shared" si="422"/>
        <v>8</v>
      </c>
      <c r="Z445" s="1316" t="s">
        <v>422</v>
      </c>
      <c r="AA445" s="1370"/>
      <c r="AB445" s="1371"/>
      <c r="AC445" s="1266"/>
      <c r="AD445" s="1372"/>
      <c r="AE445" s="1370">
        <f>E428</f>
        <v>32</v>
      </c>
      <c r="AF445" s="1371">
        <f>F428</f>
        <v>27.2</v>
      </c>
      <c r="AG445" s="1266"/>
      <c r="AH445" s="1373">
        <f>AB445+AD445</f>
        <v>0</v>
      </c>
      <c r="AI445" s="1266">
        <f t="shared" si="440"/>
        <v>32</v>
      </c>
      <c r="AJ445" s="1374">
        <f t="shared" si="444"/>
        <v>27.2</v>
      </c>
      <c r="AO445" s="1316" t="s">
        <v>273</v>
      </c>
      <c r="AP445" s="1304">
        <f t="shared" si="437"/>
        <v>32</v>
      </c>
      <c r="AQ445" s="1317">
        <f t="shared" si="438"/>
        <v>27.2</v>
      </c>
      <c r="AR445" s="774"/>
      <c r="AS445" s="11"/>
      <c r="AT445" s="11"/>
    </row>
    <row r="446" spans="1:46" ht="15.75" thickBot="1">
      <c r="A446" s="100"/>
      <c r="B446" s="2628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Z446" s="1318" t="s">
        <v>423</v>
      </c>
      <c r="AA446" s="1355"/>
      <c r="AB446" s="1375"/>
      <c r="AC446" s="1268"/>
      <c r="AD446" s="1376"/>
      <c r="AE446" s="1355"/>
      <c r="AF446" s="1375"/>
      <c r="AG446" s="1268">
        <f>AA446+AC446</f>
        <v>0</v>
      </c>
      <c r="AH446" s="1377">
        <f>AB446+AD446</f>
        <v>0</v>
      </c>
      <c r="AI446" s="1268">
        <f t="shared" si="440"/>
        <v>0</v>
      </c>
      <c r="AJ446" s="1378">
        <f t="shared" si="444"/>
        <v>0</v>
      </c>
      <c r="AO446" s="1318" t="s">
        <v>152</v>
      </c>
      <c r="AP446" s="1292">
        <f t="shared" si="437"/>
        <v>0</v>
      </c>
      <c r="AQ446" s="1312">
        <f t="shared" si="438"/>
        <v>0</v>
      </c>
      <c r="AR446" s="774"/>
      <c r="AS446" s="11"/>
      <c r="AT446" s="11"/>
    </row>
    <row r="447" spans="1:46" ht="15.75" thickBot="1">
      <c r="A447" s="383" t="s">
        <v>2</v>
      </c>
      <c r="B447" s="384" t="s">
        <v>3</v>
      </c>
      <c r="C447" s="755" t="s">
        <v>4</v>
      </c>
      <c r="D447" s="251" t="s">
        <v>61</v>
      </c>
      <c r="E447" s="121"/>
      <c r="F447" s="121"/>
      <c r="G447" s="121"/>
      <c r="H447" s="121"/>
      <c r="I447" s="121"/>
      <c r="J447" s="121"/>
      <c r="K447" s="121"/>
      <c r="L447" s="242"/>
      <c r="M447" s="100"/>
      <c r="Z447" s="1319" t="s">
        <v>419</v>
      </c>
      <c r="AA447" s="1379">
        <f t="shared" ref="AA447:AF447" si="446">SUM(AA445:AA446)</f>
        <v>0</v>
      </c>
      <c r="AB447" s="1380">
        <f t="shared" si="446"/>
        <v>0</v>
      </c>
      <c r="AC447" s="1381">
        <f t="shared" si="446"/>
        <v>0</v>
      </c>
      <c r="AD447" s="1321">
        <f t="shared" si="446"/>
        <v>0</v>
      </c>
      <c r="AE447" s="1379">
        <f t="shared" si="446"/>
        <v>32</v>
      </c>
      <c r="AF447" s="1380">
        <f t="shared" si="446"/>
        <v>27.2</v>
      </c>
      <c r="AG447" s="1320">
        <f>AA447+AC447</f>
        <v>0</v>
      </c>
      <c r="AH447" s="1382">
        <f>AB447+AD447</f>
        <v>0</v>
      </c>
      <c r="AI447" s="1320">
        <f t="shared" si="440"/>
        <v>32</v>
      </c>
      <c r="AJ447" s="1383">
        <f t="shared" si="444"/>
        <v>27.2</v>
      </c>
      <c r="AO447" s="1319" t="s">
        <v>419</v>
      </c>
      <c r="AP447" s="1320">
        <f t="shared" si="437"/>
        <v>32</v>
      </c>
      <c r="AQ447" s="1321">
        <f t="shared" si="438"/>
        <v>27.2</v>
      </c>
      <c r="AR447" s="115"/>
      <c r="AS447" s="11"/>
      <c r="AT447" s="11"/>
    </row>
    <row r="448" spans="1:46" ht="15.75" thickBot="1">
      <c r="A448" s="385" t="s">
        <v>5</v>
      </c>
      <c r="B448" s="2975"/>
      <c r="C448" s="756" t="s">
        <v>62</v>
      </c>
      <c r="D448" s="112"/>
      <c r="E448" s="100"/>
      <c r="F448" s="100"/>
      <c r="G448" s="100"/>
      <c r="H448" s="100"/>
      <c r="I448" s="100"/>
      <c r="J448" s="1780"/>
      <c r="K448" s="1780"/>
      <c r="L448" s="1779"/>
      <c r="M448" s="100"/>
      <c r="P448" s="1229"/>
      <c r="R448" s="1229"/>
      <c r="T448" s="1229"/>
      <c r="V448" s="1233"/>
      <c r="X448" s="1233"/>
      <c r="Z448" s="1322" t="s">
        <v>271</v>
      </c>
      <c r="AA448" s="1384"/>
      <c r="AB448" s="1385"/>
      <c r="AC448" s="1386"/>
      <c r="AD448" s="1387"/>
      <c r="AE448" s="1384"/>
      <c r="AF448" s="1385"/>
      <c r="AG448" s="1266"/>
      <c r="AH448" s="1388"/>
      <c r="AI448" s="1266">
        <f t="shared" si="440"/>
        <v>0</v>
      </c>
      <c r="AJ448" s="1389"/>
      <c r="AO448" s="1322" t="s">
        <v>271</v>
      </c>
      <c r="AP448" s="1304">
        <f t="shared" si="437"/>
        <v>0</v>
      </c>
      <c r="AQ448" s="1317">
        <f t="shared" si="438"/>
        <v>0</v>
      </c>
      <c r="AR448" s="115"/>
      <c r="AS448" s="11"/>
      <c r="AT448" s="11"/>
    </row>
    <row r="449" spans="1:46" ht="16.5" thickBot="1">
      <c r="A449" s="2641" t="s">
        <v>653</v>
      </c>
      <c r="B449" s="2715"/>
      <c r="C449" s="814"/>
      <c r="D449" s="2976" t="s">
        <v>477</v>
      </c>
      <c r="E449" s="1735"/>
      <c r="F449" s="1736"/>
      <c r="G449" s="2670" t="s">
        <v>514</v>
      </c>
      <c r="H449" s="121"/>
      <c r="I449" s="242"/>
      <c r="J449" s="2560" t="s">
        <v>620</v>
      </c>
      <c r="K449" s="2899"/>
      <c r="L449" s="2900"/>
      <c r="M449" s="100"/>
      <c r="P449" s="1229"/>
      <c r="R449" s="1229"/>
      <c r="T449" s="1229"/>
      <c r="V449" s="1233"/>
      <c r="X449" s="1233"/>
      <c r="Z449" s="1323" t="s">
        <v>103</v>
      </c>
      <c r="AA449" s="1390"/>
      <c r="AB449" s="1391"/>
      <c r="AC449" s="1392"/>
      <c r="AD449" s="1393"/>
      <c r="AE449" s="1390">
        <f>E429</f>
        <v>39.340000000000003</v>
      </c>
      <c r="AF449" s="1391">
        <f>F429</f>
        <v>35</v>
      </c>
      <c r="AG449" s="1267">
        <f t="shared" ref="AG449:AH451" si="447">AA449+AC449</f>
        <v>0</v>
      </c>
      <c r="AH449" s="1394">
        <f t="shared" si="447"/>
        <v>0</v>
      </c>
      <c r="AI449" s="1267">
        <f t="shared" si="440"/>
        <v>39.340000000000003</v>
      </c>
      <c r="AJ449" s="1395">
        <f>AD449+AF449</f>
        <v>35</v>
      </c>
      <c r="AM449" s="1296"/>
      <c r="AN449" s="312"/>
      <c r="AO449" s="1323" t="s">
        <v>103</v>
      </c>
      <c r="AP449" s="1283">
        <f t="shared" si="437"/>
        <v>39.340000000000003</v>
      </c>
      <c r="AQ449" s="1308">
        <f t="shared" si="438"/>
        <v>35</v>
      </c>
      <c r="AR449" s="115"/>
      <c r="AS449" s="11"/>
      <c r="AT449" s="11"/>
    </row>
    <row r="450" spans="1:46" ht="15.75" thickBot="1">
      <c r="A450" s="251"/>
      <c r="B450" s="376" t="s">
        <v>158</v>
      </c>
      <c r="C450" s="242"/>
      <c r="D450" s="2977" t="s">
        <v>100</v>
      </c>
      <c r="E450" s="174" t="s">
        <v>101</v>
      </c>
      <c r="F450" s="2978" t="s">
        <v>102</v>
      </c>
      <c r="G450" s="2672" t="s">
        <v>516</v>
      </c>
      <c r="H450" s="2601"/>
      <c r="I450" s="2602"/>
      <c r="J450" s="1795" t="s">
        <v>100</v>
      </c>
      <c r="K450" s="172" t="s">
        <v>101</v>
      </c>
      <c r="L450" s="173" t="s">
        <v>102</v>
      </c>
      <c r="M450" s="100"/>
      <c r="N450" s="115"/>
      <c r="P450" s="1228"/>
      <c r="R450" s="1228"/>
      <c r="T450" s="1228"/>
      <c r="V450" s="298"/>
      <c r="X450" s="298"/>
      <c r="Z450" s="1324" t="s">
        <v>272</v>
      </c>
      <c r="AA450" s="1396"/>
      <c r="AB450" s="1397"/>
      <c r="AC450" s="1398"/>
      <c r="AD450" s="1399"/>
      <c r="AE450" s="1396"/>
      <c r="AF450" s="1397"/>
      <c r="AG450" s="1268">
        <f t="shared" si="447"/>
        <v>0</v>
      </c>
      <c r="AH450" s="1400">
        <f t="shared" si="447"/>
        <v>0</v>
      </c>
      <c r="AI450" s="1268">
        <f t="shared" si="440"/>
        <v>0</v>
      </c>
      <c r="AJ450" s="1401">
        <f>AD450+AF450</f>
        <v>0</v>
      </c>
      <c r="AM450" s="1296"/>
      <c r="AN450" s="1433"/>
      <c r="AO450" s="1324" t="s">
        <v>272</v>
      </c>
      <c r="AP450" s="1292">
        <f t="shared" si="437"/>
        <v>0</v>
      </c>
      <c r="AQ450" s="1312">
        <f t="shared" si="438"/>
        <v>0</v>
      </c>
      <c r="AR450" s="115"/>
      <c r="AS450" s="11"/>
      <c r="AT450" s="11"/>
    </row>
    <row r="451" spans="1:46" ht="15.75" thickBot="1">
      <c r="A451" s="2671" t="s">
        <v>513</v>
      </c>
      <c r="B451" s="284" t="s">
        <v>514</v>
      </c>
      <c r="C451" s="180">
        <v>60</v>
      </c>
      <c r="D451" s="140" t="s">
        <v>65</v>
      </c>
      <c r="E451" s="2678">
        <v>90.87</v>
      </c>
      <c r="F451" s="2679">
        <v>75</v>
      </c>
      <c r="G451" s="1658" t="s">
        <v>100</v>
      </c>
      <c r="H451" s="172" t="s">
        <v>101</v>
      </c>
      <c r="I451" s="2580" t="s">
        <v>102</v>
      </c>
      <c r="J451" s="140" t="s">
        <v>66</v>
      </c>
      <c r="K451" s="139">
        <v>37.5</v>
      </c>
      <c r="L451" s="1771">
        <v>37.5</v>
      </c>
      <c r="M451" s="100"/>
      <c r="N451" s="115"/>
      <c r="P451" s="616"/>
      <c r="R451" s="616"/>
      <c r="T451" s="616"/>
      <c r="V451" s="1228"/>
      <c r="X451" s="1228"/>
      <c r="Z451" s="1494" t="s">
        <v>420</v>
      </c>
      <c r="AA451" s="1495">
        <f t="shared" ref="AA451:AF451" si="448">AA448+AA449+AA450</f>
        <v>0</v>
      </c>
      <c r="AB451" s="1367">
        <f t="shared" si="448"/>
        <v>0</v>
      </c>
      <c r="AC451" s="1495">
        <f t="shared" si="448"/>
        <v>0</v>
      </c>
      <c r="AD451" s="1367">
        <f t="shared" si="448"/>
        <v>0</v>
      </c>
      <c r="AE451" s="1495">
        <f t="shared" si="448"/>
        <v>39.340000000000003</v>
      </c>
      <c r="AF451" s="1367">
        <f t="shared" si="448"/>
        <v>35</v>
      </c>
      <c r="AG451" s="1366">
        <f t="shared" si="447"/>
        <v>0</v>
      </c>
      <c r="AH451" s="1368">
        <f t="shared" si="447"/>
        <v>0</v>
      </c>
      <c r="AI451" s="1366">
        <f t="shared" si="440"/>
        <v>39.340000000000003</v>
      </c>
      <c r="AJ451" s="1369">
        <f>AD451+AF451</f>
        <v>35</v>
      </c>
      <c r="AM451" s="1434"/>
      <c r="AN451" s="86"/>
      <c r="AO451" s="1325" t="s">
        <v>420</v>
      </c>
      <c r="AP451" s="1326">
        <f t="shared" si="437"/>
        <v>39.340000000000003</v>
      </c>
      <c r="AQ451" s="1327">
        <f t="shared" si="438"/>
        <v>35</v>
      </c>
      <c r="AR451" s="115"/>
      <c r="AS451" s="11"/>
      <c r="AT451" s="11"/>
    </row>
    <row r="452" spans="1:46">
      <c r="A452" s="2673"/>
      <c r="B452" s="181" t="s">
        <v>515</v>
      </c>
      <c r="C452" s="2674"/>
      <c r="D452" s="198" t="s">
        <v>89</v>
      </c>
      <c r="E452" s="2730">
        <v>6</v>
      </c>
      <c r="F452" s="245">
        <v>6</v>
      </c>
      <c r="G452" s="2979" t="s">
        <v>514</v>
      </c>
      <c r="H452" s="139">
        <v>60</v>
      </c>
      <c r="I452" s="1798">
        <v>60</v>
      </c>
      <c r="J452" s="198" t="s">
        <v>81</v>
      </c>
      <c r="K452" s="274">
        <v>225</v>
      </c>
      <c r="L452" s="2694">
        <v>225</v>
      </c>
      <c r="M452" s="100"/>
      <c r="AO452" s="148"/>
      <c r="AP452" s="115"/>
      <c r="AQ452" s="11"/>
    </row>
    <row r="453" spans="1:46" ht="15.75" thickBot="1">
      <c r="A453" s="2980" t="s">
        <v>869</v>
      </c>
      <c r="B453" s="1087" t="s">
        <v>44</v>
      </c>
      <c r="C453" s="2625" t="s">
        <v>464</v>
      </c>
      <c r="D453" s="112" t="s">
        <v>95</v>
      </c>
      <c r="E453" s="115"/>
      <c r="F453" s="111"/>
      <c r="G453" s="100"/>
      <c r="H453" s="100"/>
      <c r="I453" s="100"/>
      <c r="J453" s="257" t="s">
        <v>82</v>
      </c>
      <c r="K453" s="871">
        <v>5</v>
      </c>
      <c r="L453" s="267">
        <v>5</v>
      </c>
      <c r="M453" s="100"/>
      <c r="Z453" t="s">
        <v>401</v>
      </c>
      <c r="AS453" s="54"/>
      <c r="AT453" s="754"/>
    </row>
    <row r="454" spans="1:46" ht="15.75" thickBot="1">
      <c r="A454" s="2981" t="s">
        <v>465</v>
      </c>
      <c r="B454" s="181" t="s">
        <v>868</v>
      </c>
      <c r="C454" s="111"/>
      <c r="D454" s="198" t="s">
        <v>93</v>
      </c>
      <c r="E454" s="243">
        <v>11.5</v>
      </c>
      <c r="F454" s="1774">
        <v>11.5</v>
      </c>
      <c r="G454" s="1630" t="s">
        <v>525</v>
      </c>
      <c r="H454" s="1735"/>
      <c r="I454" s="1735"/>
      <c r="J454" s="257" t="s">
        <v>54</v>
      </c>
      <c r="K454" s="258">
        <v>0.37</v>
      </c>
      <c r="L454" s="879">
        <v>0.37</v>
      </c>
      <c r="M454" s="100"/>
      <c r="N454" t="s">
        <v>401</v>
      </c>
      <c r="Z454" s="108" t="str">
        <f>N455</f>
        <v xml:space="preserve"> 9 - й день</v>
      </c>
      <c r="AA454" s="320" t="s">
        <v>448</v>
      </c>
      <c r="AF454" s="143" t="s">
        <v>143</v>
      </c>
      <c r="AH454" s="323" t="str">
        <f>I445</f>
        <v>ЗИМА - ВЕСНА    2023 -  __  г.г.</v>
      </c>
      <c r="AI454" s="71"/>
      <c r="AS454" s="357"/>
      <c r="AT454" s="357"/>
    </row>
    <row r="455" spans="1:46" ht="15.75" thickBot="1">
      <c r="A455" s="2622" t="s">
        <v>607</v>
      </c>
      <c r="B455" s="2314" t="s">
        <v>477</v>
      </c>
      <c r="C455" s="2897">
        <v>100</v>
      </c>
      <c r="D455" s="2816" t="s">
        <v>79</v>
      </c>
      <c r="E455" s="2567">
        <v>3.45</v>
      </c>
      <c r="F455" s="2694">
        <v>3.45</v>
      </c>
      <c r="G455" s="2647" t="s">
        <v>100</v>
      </c>
      <c r="H455" s="1763" t="s">
        <v>101</v>
      </c>
      <c r="I455" s="1764" t="s">
        <v>102</v>
      </c>
      <c r="J455" s="2982" t="s">
        <v>553</v>
      </c>
      <c r="K455" s="2983"/>
      <c r="L455" s="2984"/>
      <c r="M455" s="100"/>
      <c r="N455" s="108" t="str">
        <f>A449</f>
        <v xml:space="preserve"> 9 - й день</v>
      </c>
      <c r="O455" s="320" t="s">
        <v>448</v>
      </c>
      <c r="T455" s="143" t="str">
        <f>E445</f>
        <v>2 - я   неделя</v>
      </c>
      <c r="V455" s="323" t="str">
        <f>I445</f>
        <v>ЗИМА - ВЕСНА    2023 -  __  г.г.</v>
      </c>
      <c r="W455" s="71"/>
      <c r="X455" s="1435"/>
      <c r="Z455" s="1222" t="s">
        <v>321</v>
      </c>
      <c r="AA455" s="1223" t="s">
        <v>402</v>
      </c>
      <c r="AB455" s="1224"/>
      <c r="AC455" s="1223" t="s">
        <v>403</v>
      </c>
      <c r="AD455" s="1224"/>
      <c r="AE455" s="1223" t="s">
        <v>404</v>
      </c>
      <c r="AF455" s="1224"/>
      <c r="AG455" s="1223" t="s">
        <v>408</v>
      </c>
      <c r="AH455" s="1224"/>
      <c r="AI455" s="1270" t="s">
        <v>409</v>
      </c>
      <c r="AJ455" s="1224"/>
      <c r="AL455" s="94" t="s">
        <v>410</v>
      </c>
      <c r="AN455" s="11"/>
      <c r="AO455" s="1222" t="s">
        <v>321</v>
      </c>
      <c r="AP455" s="1297" t="s">
        <v>411</v>
      </c>
      <c r="AQ455" s="1298"/>
      <c r="AS455" s="357"/>
      <c r="AT455" s="357"/>
    </row>
    <row r="456" spans="1:46" ht="15.75" thickBot="1">
      <c r="A456" s="2748" t="s">
        <v>524</v>
      </c>
      <c r="B456" s="261" t="s">
        <v>525</v>
      </c>
      <c r="C456" s="270">
        <v>200</v>
      </c>
      <c r="D456" s="2816" t="s">
        <v>81</v>
      </c>
      <c r="E456" s="243">
        <v>26.62</v>
      </c>
      <c r="F456" s="2801">
        <v>26.62</v>
      </c>
      <c r="G456" s="2332" t="s">
        <v>92</v>
      </c>
      <c r="H456" s="1785">
        <v>1.5</v>
      </c>
      <c r="I456" s="1786">
        <v>1.5</v>
      </c>
      <c r="J456" s="2816" t="s">
        <v>68</v>
      </c>
      <c r="K456" s="2985">
        <v>54.4</v>
      </c>
      <c r="L456" s="2986">
        <v>43.6</v>
      </c>
      <c r="M456" s="100"/>
      <c r="Z456" s="1501" t="s">
        <v>435</v>
      </c>
      <c r="AA456" s="1225" t="s">
        <v>101</v>
      </c>
      <c r="AB456" s="1227" t="s">
        <v>102</v>
      </c>
      <c r="AC456" s="1271" t="s">
        <v>101</v>
      </c>
      <c r="AD456" s="1272" t="s">
        <v>102</v>
      </c>
      <c r="AE456" s="1271" t="s">
        <v>101</v>
      </c>
      <c r="AF456" s="1272" t="s">
        <v>102</v>
      </c>
      <c r="AG456" s="1225" t="s">
        <v>101</v>
      </c>
      <c r="AH456" s="1226" t="s">
        <v>102</v>
      </c>
      <c r="AI456" s="1273" t="s">
        <v>101</v>
      </c>
      <c r="AJ456" s="1226" t="s">
        <v>102</v>
      </c>
      <c r="AL456" s="64"/>
      <c r="AN456" s="38"/>
      <c r="AO456" s="38"/>
      <c r="AP456" s="1505" t="s">
        <v>101</v>
      </c>
      <c r="AQ456" s="1506" t="s">
        <v>102</v>
      </c>
      <c r="AS456" s="14"/>
      <c r="AT456" s="14"/>
    </row>
    <row r="457" spans="1:46">
      <c r="A457" s="2593" t="s">
        <v>9</v>
      </c>
      <c r="B457" s="181" t="s">
        <v>10</v>
      </c>
      <c r="C457" s="2987">
        <v>42</v>
      </c>
      <c r="D457" s="198" t="s">
        <v>80</v>
      </c>
      <c r="E457" s="2882">
        <v>7.88</v>
      </c>
      <c r="F457" s="2801">
        <v>7.88</v>
      </c>
      <c r="G457" s="199" t="s">
        <v>81</v>
      </c>
      <c r="H457" s="2623">
        <v>66</v>
      </c>
      <c r="I457" s="1730"/>
      <c r="J457" s="198" t="s">
        <v>82</v>
      </c>
      <c r="K457" s="2730">
        <v>1.6</v>
      </c>
      <c r="L457" s="245">
        <v>1.6</v>
      </c>
      <c r="M457" s="100"/>
      <c r="N457" s="1520" t="s">
        <v>439</v>
      </c>
      <c r="O457" s="197"/>
      <c r="P457" s="197"/>
      <c r="Q457" s="197"/>
      <c r="R457" s="197"/>
      <c r="S457" s="197"/>
      <c r="T457" s="197"/>
      <c r="U457" s="197"/>
      <c r="V457" s="197"/>
      <c r="W457" s="197"/>
      <c r="X457" s="1220"/>
      <c r="Z457" s="1328" t="s">
        <v>69</v>
      </c>
      <c r="AA457" s="1370"/>
      <c r="AB457" s="1402"/>
      <c r="AC457" s="1370"/>
      <c r="AD457" s="1403"/>
      <c r="AE457" s="1370"/>
      <c r="AF457" s="1404"/>
      <c r="AG457" s="1266">
        <f t="shared" ref="AG457:AG466" si="449">AA457+AC457</f>
        <v>0</v>
      </c>
      <c r="AH457" s="1405">
        <f t="shared" ref="AH457:AH466" si="450">AB457+AD457</f>
        <v>0</v>
      </c>
      <c r="AI457" s="1266">
        <f t="shared" ref="AI457:AI466" si="451">AC457+AE457</f>
        <v>0</v>
      </c>
      <c r="AJ457" s="1406">
        <f t="shared" ref="AJ457:AJ466" si="452">AD457+AF457</f>
        <v>0</v>
      </c>
      <c r="AL457" s="1222" t="s">
        <v>321</v>
      </c>
      <c r="AM457" s="1275" t="s">
        <v>411</v>
      </c>
      <c r="AN457" s="1276"/>
      <c r="AO457" s="1328" t="s">
        <v>69</v>
      </c>
      <c r="AP457" s="1304">
        <f t="shared" ref="AP457:AP480" si="453">AA457+AC457+AE457</f>
        <v>0</v>
      </c>
      <c r="AQ457" s="1317">
        <f t="shared" ref="AQ457:AQ480" si="454">AB457+AD457+AF457</f>
        <v>0</v>
      </c>
      <c r="AS457" s="14"/>
      <c r="AT457" s="14"/>
    </row>
    <row r="458" spans="1:46" ht="15.75" thickBot="1">
      <c r="A458" s="201" t="s">
        <v>9</v>
      </c>
      <c r="B458" s="261" t="s">
        <v>426</v>
      </c>
      <c r="C458" s="248">
        <v>20</v>
      </c>
      <c r="D458" s="1787" t="s">
        <v>84</v>
      </c>
      <c r="E458" s="243">
        <v>1E-3</v>
      </c>
      <c r="F458" s="879">
        <v>1E-3</v>
      </c>
      <c r="G458" s="2701" t="s">
        <v>1007</v>
      </c>
      <c r="H458" s="2654"/>
      <c r="I458" s="100"/>
      <c r="J458" s="112"/>
      <c r="K458" s="115"/>
      <c r="L458" s="111"/>
      <c r="M458" s="100"/>
      <c r="N458" s="882"/>
      <c r="O458" s="17" t="s">
        <v>440</v>
      </c>
      <c r="P458" s="17"/>
      <c r="Q458" s="17"/>
      <c r="R458" s="17"/>
      <c r="S458" s="17"/>
      <c r="T458" s="17"/>
      <c r="U458" s="17"/>
      <c r="V458" s="17"/>
      <c r="W458" s="17"/>
      <c r="X458" s="1221"/>
      <c r="Z458" s="1328" t="s">
        <v>71</v>
      </c>
      <c r="AA458" s="1667"/>
      <c r="AB458" s="1467"/>
      <c r="AC458" s="1348"/>
      <c r="AD458" s="1408"/>
      <c r="AE458" s="1348"/>
      <c r="AF458" s="1409"/>
      <c r="AG458" s="1267">
        <f t="shared" si="449"/>
        <v>0</v>
      </c>
      <c r="AH458" s="1410">
        <f t="shared" si="450"/>
        <v>0</v>
      </c>
      <c r="AI458" s="1267">
        <f t="shared" si="451"/>
        <v>0</v>
      </c>
      <c r="AJ458" s="1339">
        <f t="shared" si="452"/>
        <v>0</v>
      </c>
      <c r="AL458" s="900"/>
      <c r="AM458" s="1277" t="s">
        <v>101</v>
      </c>
      <c r="AN458" s="1278" t="s">
        <v>102</v>
      </c>
      <c r="AO458" s="1328" t="s">
        <v>71</v>
      </c>
      <c r="AP458" s="1283">
        <f t="shared" si="453"/>
        <v>0</v>
      </c>
      <c r="AQ458" s="1308">
        <f t="shared" si="454"/>
        <v>0</v>
      </c>
      <c r="AS458" s="11"/>
      <c r="AT458" s="11"/>
    </row>
    <row r="459" spans="1:46">
      <c r="A459" s="112"/>
      <c r="B459" s="1775"/>
      <c r="C459" s="111"/>
      <c r="D459" s="198" t="s">
        <v>54</v>
      </c>
      <c r="E459" s="243">
        <v>0.5</v>
      </c>
      <c r="F459" s="1801">
        <v>0.5</v>
      </c>
      <c r="G459" s="198" t="s">
        <v>50</v>
      </c>
      <c r="H459" s="243">
        <v>7</v>
      </c>
      <c r="I459" s="2355">
        <v>7</v>
      </c>
      <c r="J459" s="112"/>
      <c r="K459" s="115"/>
      <c r="L459" s="111"/>
      <c r="M459" s="100"/>
      <c r="Z459" s="1328" t="s">
        <v>72</v>
      </c>
      <c r="AA459" s="1411"/>
      <c r="AB459" s="1467"/>
      <c r="AC459" s="1411"/>
      <c r="AD459" s="1413"/>
      <c r="AE459" s="1411"/>
      <c r="AF459" s="1414"/>
      <c r="AG459" s="1267">
        <f t="shared" si="449"/>
        <v>0</v>
      </c>
      <c r="AH459" s="1410">
        <f t="shared" si="450"/>
        <v>0</v>
      </c>
      <c r="AI459" s="1267">
        <f t="shared" si="451"/>
        <v>0</v>
      </c>
      <c r="AJ459" s="1339">
        <f t="shared" si="452"/>
        <v>0</v>
      </c>
      <c r="AL459" s="1279" t="s">
        <v>134</v>
      </c>
      <c r="AM459" s="1280">
        <f t="shared" ref="AM459:AM464" si="455">O463+Q463+S463</f>
        <v>50</v>
      </c>
      <c r="AN459" s="1281">
        <f t="shared" ref="AN459:AN464" si="456">P463+R463+T463</f>
        <v>50</v>
      </c>
      <c r="AO459" s="1328" t="s">
        <v>72</v>
      </c>
      <c r="AP459" s="1283">
        <f t="shared" si="453"/>
        <v>0</v>
      </c>
      <c r="AQ459" s="1308">
        <f t="shared" si="454"/>
        <v>0</v>
      </c>
      <c r="AS459" s="11"/>
      <c r="AT459" s="11"/>
    </row>
    <row r="460" spans="1:46" ht="15.75" thickBot="1">
      <c r="A460" s="112"/>
      <c r="B460" s="1775"/>
      <c r="C460" s="111"/>
      <c r="D460" s="198" t="s">
        <v>162</v>
      </c>
      <c r="E460" s="243">
        <v>11.9</v>
      </c>
      <c r="F460" s="1801">
        <v>10</v>
      </c>
      <c r="G460" s="199" t="s">
        <v>81</v>
      </c>
      <c r="H460" s="2702">
        <v>145</v>
      </c>
      <c r="I460" s="1730"/>
      <c r="J460" s="112"/>
      <c r="K460" s="115"/>
      <c r="L460" s="111"/>
      <c r="M460" s="100"/>
      <c r="Z460" s="1328" t="s">
        <v>73</v>
      </c>
      <c r="AA460" s="1348"/>
      <c r="AB460" s="1412"/>
      <c r="AC460" s="1348"/>
      <c r="AD460" s="1413"/>
      <c r="AE460" s="1348"/>
      <c r="AF460" s="1414"/>
      <c r="AG460" s="1267">
        <f t="shared" si="449"/>
        <v>0</v>
      </c>
      <c r="AH460" s="1410">
        <f t="shared" si="450"/>
        <v>0</v>
      </c>
      <c r="AI460" s="1267">
        <f t="shared" si="451"/>
        <v>0</v>
      </c>
      <c r="AJ460" s="1339">
        <f t="shared" si="452"/>
        <v>0</v>
      </c>
      <c r="AL460" s="1282" t="s">
        <v>133</v>
      </c>
      <c r="AM460" s="1283">
        <f t="shared" si="455"/>
        <v>125.5</v>
      </c>
      <c r="AN460" s="1284">
        <f t="shared" si="456"/>
        <v>125.5</v>
      </c>
      <c r="AO460" s="1328" t="s">
        <v>73</v>
      </c>
      <c r="AP460" s="1283">
        <f t="shared" si="453"/>
        <v>0</v>
      </c>
      <c r="AQ460" s="1308">
        <f t="shared" si="454"/>
        <v>0</v>
      </c>
      <c r="AS460" s="11"/>
      <c r="AT460" s="11"/>
    </row>
    <row r="461" spans="1:46" ht="15.75" thickBot="1">
      <c r="A461" s="1812" t="s">
        <v>398</v>
      </c>
      <c r="B461" s="1813"/>
      <c r="C461" s="1814">
        <f>C451+C455+C456+C457+C458+110+40</f>
        <v>572</v>
      </c>
      <c r="D461" s="257" t="s">
        <v>82</v>
      </c>
      <c r="E461" s="871">
        <v>1</v>
      </c>
      <c r="F461" s="267">
        <v>1</v>
      </c>
      <c r="G461" s="199" t="s">
        <v>326</v>
      </c>
      <c r="H461" s="243">
        <v>7.5</v>
      </c>
      <c r="I461" s="1769">
        <v>7</v>
      </c>
      <c r="J461" s="1777"/>
      <c r="K461" s="1780"/>
      <c r="L461" s="1779"/>
      <c r="M461" s="100"/>
      <c r="N461" s="1222" t="s">
        <v>321</v>
      </c>
      <c r="O461" s="1223" t="s">
        <v>402</v>
      </c>
      <c r="P461" s="1224"/>
      <c r="Q461" s="1223" t="s">
        <v>403</v>
      </c>
      <c r="R461" s="1224"/>
      <c r="S461" s="1223" t="s">
        <v>404</v>
      </c>
      <c r="T461" s="1224"/>
      <c r="U461" s="1223" t="s">
        <v>405</v>
      </c>
      <c r="V461" s="1224"/>
      <c r="W461" s="1223" t="s">
        <v>406</v>
      </c>
      <c r="X461" s="1224"/>
      <c r="Z461" s="1328" t="s">
        <v>75</v>
      </c>
      <c r="AA461" s="1348"/>
      <c r="AB461" s="1407"/>
      <c r="AC461" s="1348"/>
      <c r="AD461" s="1408"/>
      <c r="AE461" s="1348"/>
      <c r="AF461" s="1409"/>
      <c r="AG461" s="1267">
        <f t="shared" si="449"/>
        <v>0</v>
      </c>
      <c r="AH461" s="1410">
        <f t="shared" si="450"/>
        <v>0</v>
      </c>
      <c r="AI461" s="1267">
        <f t="shared" si="451"/>
        <v>0</v>
      </c>
      <c r="AJ461" s="1339">
        <f t="shared" si="452"/>
        <v>0</v>
      </c>
      <c r="AL461" s="1282" t="s">
        <v>79</v>
      </c>
      <c r="AM461" s="1283">
        <f t="shared" si="455"/>
        <v>4.3500000000000005</v>
      </c>
      <c r="AN461" s="1284">
        <f t="shared" si="456"/>
        <v>4.3500000000000005</v>
      </c>
      <c r="AO461" s="1328" t="s">
        <v>75</v>
      </c>
      <c r="AP461" s="1283">
        <f t="shared" si="453"/>
        <v>0</v>
      </c>
      <c r="AQ461" s="1308">
        <f t="shared" si="454"/>
        <v>0</v>
      </c>
      <c r="AS461" s="11"/>
      <c r="AT461" s="11"/>
    </row>
    <row r="462" spans="1:46" ht="15.75" thickBot="1">
      <c r="A462" s="765"/>
      <c r="B462" s="376" t="s">
        <v>123</v>
      </c>
      <c r="C462" s="242"/>
      <c r="D462" s="2988" t="s">
        <v>153</v>
      </c>
      <c r="E462" s="2577"/>
      <c r="F462" s="2578"/>
      <c r="G462" s="1724" t="s">
        <v>679</v>
      </c>
      <c r="H462" s="2721"/>
      <c r="I462" s="2989"/>
      <c r="J462" s="2990" t="s">
        <v>670</v>
      </c>
      <c r="K462" s="1760"/>
      <c r="L462" s="2609"/>
      <c r="M462" s="100"/>
      <c r="N462" s="900"/>
      <c r="O462" s="1225" t="s">
        <v>101</v>
      </c>
      <c r="P462" s="1226" t="s">
        <v>102</v>
      </c>
      <c r="Q462" s="1225" t="s">
        <v>101</v>
      </c>
      <c r="R462" s="1226" t="s">
        <v>102</v>
      </c>
      <c r="S462" s="1225" t="s">
        <v>101</v>
      </c>
      <c r="T462" s="1226" t="s">
        <v>102</v>
      </c>
      <c r="U462" s="1225" t="s">
        <v>101</v>
      </c>
      <c r="V462" s="1226" t="s">
        <v>102</v>
      </c>
      <c r="W462" s="1225" t="s">
        <v>101</v>
      </c>
      <c r="X462" s="1227" t="s">
        <v>102</v>
      </c>
      <c r="Z462" s="1328" t="s">
        <v>76</v>
      </c>
      <c r="AA462" s="1348"/>
      <c r="AB462" s="1415"/>
      <c r="AC462" s="1348"/>
      <c r="AD462" s="1408"/>
      <c r="AE462" s="1348"/>
      <c r="AF462" s="1409"/>
      <c r="AG462" s="1267">
        <f t="shared" si="449"/>
        <v>0</v>
      </c>
      <c r="AH462" s="1410">
        <f t="shared" si="450"/>
        <v>0</v>
      </c>
      <c r="AI462" s="1267">
        <f t="shared" si="451"/>
        <v>0</v>
      </c>
      <c r="AJ462" s="1339">
        <f t="shared" si="452"/>
        <v>0</v>
      </c>
      <c r="AL462" s="1285" t="s">
        <v>412</v>
      </c>
      <c r="AM462" s="1286">
        <f t="shared" si="455"/>
        <v>23</v>
      </c>
      <c r="AN462" s="1287">
        <f t="shared" si="456"/>
        <v>23</v>
      </c>
      <c r="AO462" s="1328" t="s">
        <v>76</v>
      </c>
      <c r="AP462" s="1283">
        <f t="shared" si="453"/>
        <v>0</v>
      </c>
      <c r="AQ462" s="1308">
        <f t="shared" si="454"/>
        <v>0</v>
      </c>
    </row>
    <row r="463" spans="1:46" ht="15.75" thickBot="1">
      <c r="A463" s="2991" t="s">
        <v>930</v>
      </c>
      <c r="B463" s="261" t="s">
        <v>929</v>
      </c>
      <c r="C463" s="180">
        <v>60</v>
      </c>
      <c r="D463" s="1712" t="s">
        <v>100</v>
      </c>
      <c r="E463" s="172" t="s">
        <v>101</v>
      </c>
      <c r="F463" s="173" t="s">
        <v>102</v>
      </c>
      <c r="G463" s="1658" t="s">
        <v>100</v>
      </c>
      <c r="H463" s="172" t="s">
        <v>101</v>
      </c>
      <c r="I463" s="173" t="s">
        <v>102</v>
      </c>
      <c r="J463" s="1712" t="s">
        <v>100</v>
      </c>
      <c r="K463" s="172" t="s">
        <v>101</v>
      </c>
      <c r="L463" s="173" t="s">
        <v>102</v>
      </c>
      <c r="M463" s="100"/>
      <c r="N463" s="1521" t="s">
        <v>134</v>
      </c>
      <c r="O463" s="1242">
        <f>C458</f>
        <v>20</v>
      </c>
      <c r="P463" s="1436">
        <f>C458</f>
        <v>20</v>
      </c>
      <c r="Q463" s="1256">
        <f>C471</f>
        <v>30</v>
      </c>
      <c r="R463" s="1428">
        <f>C471</f>
        <v>30</v>
      </c>
      <c r="S463" s="1256"/>
      <c r="T463" s="1437"/>
      <c r="U463" s="1256">
        <f>O463+Q463</f>
        <v>50</v>
      </c>
      <c r="V463" s="1427">
        <f>P463+R463</f>
        <v>50</v>
      </c>
      <c r="W463" s="1256">
        <f>Q463+S463</f>
        <v>30</v>
      </c>
      <c r="X463" s="1428">
        <f>R463+T463</f>
        <v>30</v>
      </c>
      <c r="Z463" s="1329" t="s">
        <v>437</v>
      </c>
      <c r="AA463" s="1667"/>
      <c r="AB463" s="1467"/>
      <c r="AC463" s="1348"/>
      <c r="AD463" s="1408"/>
      <c r="AE463" s="1348">
        <f>H481</f>
        <v>23</v>
      </c>
      <c r="AF463" s="1409">
        <f>I481</f>
        <v>23</v>
      </c>
      <c r="AG463" s="1267">
        <f t="shared" si="449"/>
        <v>0</v>
      </c>
      <c r="AH463" s="1410">
        <f t="shared" si="450"/>
        <v>0</v>
      </c>
      <c r="AI463" s="1267">
        <f t="shared" si="451"/>
        <v>23</v>
      </c>
      <c r="AJ463" s="1339">
        <f t="shared" si="452"/>
        <v>23</v>
      </c>
      <c r="AL463" s="1282" t="s">
        <v>105</v>
      </c>
      <c r="AM463" s="1283">
        <f t="shared" si="455"/>
        <v>37.5</v>
      </c>
      <c r="AN463" s="1284">
        <f t="shared" si="456"/>
        <v>37.5</v>
      </c>
      <c r="AO463" s="1329" t="s">
        <v>437</v>
      </c>
      <c r="AP463" s="1283">
        <f t="shared" si="453"/>
        <v>23</v>
      </c>
      <c r="AQ463" s="1308">
        <f t="shared" si="454"/>
        <v>23</v>
      </c>
    </row>
    <row r="464" spans="1:46" ht="15.75" thickBot="1">
      <c r="A464" s="2362" t="s">
        <v>894</v>
      </c>
      <c r="B464" s="2282" t="s">
        <v>154</v>
      </c>
      <c r="C464" s="273">
        <v>200</v>
      </c>
      <c r="D464" s="2332" t="s">
        <v>141</v>
      </c>
      <c r="E464" s="1785">
        <v>20</v>
      </c>
      <c r="F464" s="2992">
        <v>16</v>
      </c>
      <c r="G464" s="140" t="s">
        <v>85</v>
      </c>
      <c r="H464" s="139">
        <v>46.48</v>
      </c>
      <c r="I464" s="2864">
        <v>39.51</v>
      </c>
      <c r="J464" s="140" t="s">
        <v>45</v>
      </c>
      <c r="K464" s="139">
        <v>113.69</v>
      </c>
      <c r="L464" s="1771">
        <v>84.32</v>
      </c>
      <c r="M464" s="100"/>
      <c r="N464" s="1282" t="s">
        <v>133</v>
      </c>
      <c r="O464" s="1243">
        <f>C457</f>
        <v>42</v>
      </c>
      <c r="P464" s="1438">
        <f>C457</f>
        <v>42</v>
      </c>
      <c r="Q464" s="1243">
        <f>H469+C470</f>
        <v>66.5</v>
      </c>
      <c r="R464" s="1439">
        <f>C470+I469</f>
        <v>66.5</v>
      </c>
      <c r="S464" s="1243">
        <f>C484</f>
        <v>17</v>
      </c>
      <c r="T464" s="1438">
        <f>C484</f>
        <v>17</v>
      </c>
      <c r="U464" s="1243">
        <f t="shared" ref="U464:U468" si="457">O464+Q464</f>
        <v>108.5</v>
      </c>
      <c r="V464" s="1430">
        <f t="shared" ref="V464:V468" si="458">P464+R464</f>
        <v>108.5</v>
      </c>
      <c r="W464" s="1243">
        <f t="shared" ref="W464:W468" si="459">Q464+S464</f>
        <v>83.5</v>
      </c>
      <c r="X464" s="1339">
        <f t="shared" ref="X464:X468" si="460">R464+T464</f>
        <v>83.5</v>
      </c>
      <c r="Z464" s="1502" t="s">
        <v>436</v>
      </c>
      <c r="AA464" s="1355"/>
      <c r="AB464" s="1416"/>
      <c r="AC464" s="1355"/>
      <c r="AD464" s="1417"/>
      <c r="AE464" s="1355"/>
      <c r="AF464" s="1418"/>
      <c r="AG464" s="1268">
        <f t="shared" si="449"/>
        <v>0</v>
      </c>
      <c r="AH464" s="1419">
        <f t="shared" si="450"/>
        <v>0</v>
      </c>
      <c r="AI464" s="1268">
        <f t="shared" si="451"/>
        <v>0</v>
      </c>
      <c r="AJ464" s="1232">
        <f t="shared" si="452"/>
        <v>0</v>
      </c>
      <c r="AL464" s="476" t="s">
        <v>45</v>
      </c>
      <c r="AM464" s="1283">
        <f t="shared" si="455"/>
        <v>167.09</v>
      </c>
      <c r="AN464" s="1284">
        <f t="shared" si="456"/>
        <v>124.32</v>
      </c>
      <c r="AO464" s="1502" t="s">
        <v>436</v>
      </c>
      <c r="AP464" s="1292">
        <f t="shared" si="453"/>
        <v>0</v>
      </c>
      <c r="AQ464" s="1312">
        <f t="shared" si="454"/>
        <v>0</v>
      </c>
    </row>
    <row r="465" spans="1:43" ht="15.75" thickBot="1">
      <c r="A465" s="2700" t="s">
        <v>900</v>
      </c>
      <c r="B465" s="181" t="s">
        <v>679</v>
      </c>
      <c r="C465" s="2993">
        <v>90</v>
      </c>
      <c r="D465" s="198" t="s">
        <v>45</v>
      </c>
      <c r="E465" s="243">
        <v>53.4</v>
      </c>
      <c r="F465" s="2363">
        <v>40</v>
      </c>
      <c r="G465" s="1804" t="s">
        <v>152</v>
      </c>
      <c r="H465" s="243">
        <v>29</v>
      </c>
      <c r="I465" s="1769">
        <v>24.15</v>
      </c>
      <c r="J465" s="2994" t="s">
        <v>979</v>
      </c>
      <c r="K465" s="115"/>
      <c r="L465" s="111"/>
      <c r="M465" s="100"/>
      <c r="N465" s="1282" t="s">
        <v>79</v>
      </c>
      <c r="O465" s="1243">
        <f>E455</f>
        <v>3.45</v>
      </c>
      <c r="P465" s="1559">
        <f>F455</f>
        <v>3.45</v>
      </c>
      <c r="Q465" s="1243"/>
      <c r="R465" s="1430"/>
      <c r="S465" s="1243">
        <f>K483</f>
        <v>0.9</v>
      </c>
      <c r="T465" s="1441">
        <f>L483</f>
        <v>0.9</v>
      </c>
      <c r="U465" s="1243">
        <f t="shared" si="457"/>
        <v>3.45</v>
      </c>
      <c r="V465" s="1430">
        <f t="shared" si="458"/>
        <v>3.45</v>
      </c>
      <c r="W465" s="1243">
        <f t="shared" si="459"/>
        <v>0.9</v>
      </c>
      <c r="X465" s="1339">
        <f t="shared" si="460"/>
        <v>0.9</v>
      </c>
      <c r="Z465" s="1330" t="s">
        <v>421</v>
      </c>
      <c r="AA465" s="1420">
        <f t="shared" ref="AA465:AF465" si="461">SUM(AA457:AA464)</f>
        <v>0</v>
      </c>
      <c r="AB465" s="1421">
        <f t="shared" si="461"/>
        <v>0</v>
      </c>
      <c r="AC465" s="1422">
        <f t="shared" si="461"/>
        <v>0</v>
      </c>
      <c r="AD465" s="1332">
        <f t="shared" si="461"/>
        <v>0</v>
      </c>
      <c r="AE465" s="1420">
        <f t="shared" si="461"/>
        <v>23</v>
      </c>
      <c r="AF465" s="1423">
        <f t="shared" si="461"/>
        <v>23</v>
      </c>
      <c r="AG465" s="1331">
        <f t="shared" si="449"/>
        <v>0</v>
      </c>
      <c r="AH465" s="1424">
        <f t="shared" si="450"/>
        <v>0</v>
      </c>
      <c r="AI465" s="1331">
        <f t="shared" si="451"/>
        <v>23</v>
      </c>
      <c r="AJ465" s="1425">
        <f t="shared" si="452"/>
        <v>23</v>
      </c>
      <c r="AL465" s="2222" t="s">
        <v>873</v>
      </c>
      <c r="AM465" s="2226">
        <f t="shared" ref="AM465:AM493" si="462">O469+Q469+S469</f>
        <v>285.53000000000003</v>
      </c>
      <c r="AN465" s="1289">
        <f t="shared" ref="AN465:AN493" si="463">P469+R469+T469</f>
        <v>226.8</v>
      </c>
      <c r="AO465" s="1330" t="s">
        <v>421</v>
      </c>
      <c r="AP465" s="1331">
        <f t="shared" si="453"/>
        <v>23</v>
      </c>
      <c r="AQ465" s="1332">
        <f t="shared" si="454"/>
        <v>23</v>
      </c>
    </row>
    <row r="466" spans="1:43">
      <c r="A466" s="176" t="s">
        <v>669</v>
      </c>
      <c r="B466" s="2275" t="s">
        <v>671</v>
      </c>
      <c r="C466" s="2680">
        <v>180</v>
      </c>
      <c r="D466" s="257" t="s">
        <v>94</v>
      </c>
      <c r="E466" s="258">
        <v>10</v>
      </c>
      <c r="F466" s="2801">
        <v>8</v>
      </c>
      <c r="G466" s="1804" t="s">
        <v>162</v>
      </c>
      <c r="H466" s="243">
        <v>2.63</v>
      </c>
      <c r="I466" s="1769">
        <v>2.2000000000000002</v>
      </c>
      <c r="J466" s="198" t="s">
        <v>672</v>
      </c>
      <c r="K466" s="243" t="s">
        <v>1005</v>
      </c>
      <c r="L466" s="1774">
        <v>79.084000000000003</v>
      </c>
      <c r="M466" s="100"/>
      <c r="N466" s="1285" t="s">
        <v>412</v>
      </c>
      <c r="O466" s="1244">
        <f t="shared" ref="O466:T466" si="464">AA465</f>
        <v>0</v>
      </c>
      <c r="P466" s="1468">
        <f t="shared" si="464"/>
        <v>0</v>
      </c>
      <c r="Q466" s="1244">
        <f t="shared" si="464"/>
        <v>0</v>
      </c>
      <c r="R466" s="1442">
        <f t="shared" si="464"/>
        <v>0</v>
      </c>
      <c r="S466" s="1244">
        <f t="shared" si="464"/>
        <v>23</v>
      </c>
      <c r="T466" s="1443">
        <f t="shared" si="464"/>
        <v>23</v>
      </c>
      <c r="U466" s="1244">
        <f t="shared" si="457"/>
        <v>0</v>
      </c>
      <c r="V466" s="1287">
        <f t="shared" si="458"/>
        <v>0</v>
      </c>
      <c r="W466" s="1244">
        <f t="shared" si="459"/>
        <v>23</v>
      </c>
      <c r="X466" s="1442">
        <f t="shared" si="460"/>
        <v>23</v>
      </c>
      <c r="Z466" s="2104" t="s">
        <v>857</v>
      </c>
      <c r="AA466" s="1264"/>
      <c r="AB466" s="1510"/>
      <c r="AC466" s="1266"/>
      <c r="AD466" s="1426"/>
      <c r="AE466" s="1269"/>
      <c r="AF466" s="1507"/>
      <c r="AG466" s="1269">
        <f t="shared" si="449"/>
        <v>0</v>
      </c>
      <c r="AH466" s="1427">
        <f t="shared" si="450"/>
        <v>0</v>
      </c>
      <c r="AI466" s="1269">
        <f t="shared" si="451"/>
        <v>0</v>
      </c>
      <c r="AJ466" s="1428">
        <f t="shared" si="452"/>
        <v>0</v>
      </c>
      <c r="AL466" s="2223" t="s">
        <v>874</v>
      </c>
      <c r="AM466" s="2226">
        <f t="shared" si="462"/>
        <v>0</v>
      </c>
      <c r="AN466" s="1289">
        <f t="shared" si="463"/>
        <v>0</v>
      </c>
      <c r="AO466" s="2104" t="s">
        <v>857</v>
      </c>
      <c r="AP466" s="1503">
        <f t="shared" si="453"/>
        <v>0</v>
      </c>
      <c r="AQ466" s="1518">
        <f t="shared" si="454"/>
        <v>0</v>
      </c>
    </row>
    <row r="467" spans="1:43">
      <c r="A467" s="112"/>
      <c r="B467" s="2315" t="s">
        <v>661</v>
      </c>
      <c r="C467" s="115"/>
      <c r="D467" s="2995" t="s">
        <v>966</v>
      </c>
      <c r="E467" s="2108"/>
      <c r="F467" s="2108"/>
      <c r="G467" s="198" t="s">
        <v>613</v>
      </c>
      <c r="H467" s="2996">
        <v>4.4000000000000004</v>
      </c>
      <c r="I467" s="2662">
        <v>4.4000000000000004</v>
      </c>
      <c r="J467" s="198" t="s">
        <v>80</v>
      </c>
      <c r="K467" s="2567">
        <v>44.08</v>
      </c>
      <c r="L467" s="2924">
        <v>44.08</v>
      </c>
      <c r="M467" s="100"/>
      <c r="N467" s="1282" t="s">
        <v>105</v>
      </c>
      <c r="O467" s="1243">
        <f>K451</f>
        <v>37.5</v>
      </c>
      <c r="P467" s="1236">
        <f>L451</f>
        <v>37.5</v>
      </c>
      <c r="Q467" s="1243"/>
      <c r="R467" s="1339"/>
      <c r="S467" s="1243"/>
      <c r="T467" s="1444"/>
      <c r="U467" s="1243">
        <f t="shared" si="457"/>
        <v>37.5</v>
      </c>
      <c r="V467" s="1430">
        <f t="shared" si="458"/>
        <v>37.5</v>
      </c>
      <c r="W467" s="1243">
        <f t="shared" si="459"/>
        <v>0</v>
      </c>
      <c r="X467" s="1339">
        <f t="shared" si="460"/>
        <v>0</v>
      </c>
      <c r="Z467" s="1300" t="s">
        <v>434</v>
      </c>
      <c r="AA467" s="1043"/>
      <c r="AB467" s="1511"/>
      <c r="AC467" s="1267"/>
      <c r="AD467" s="1429"/>
      <c r="AE467" s="1267"/>
      <c r="AF467" s="1508"/>
      <c r="AG467" s="1267">
        <f t="shared" ref="AG467:AJ470" si="465">AA467+AC467</f>
        <v>0</v>
      </c>
      <c r="AH467" s="1430">
        <f t="shared" si="465"/>
        <v>0</v>
      </c>
      <c r="AI467" s="1267">
        <f t="shared" si="465"/>
        <v>0</v>
      </c>
      <c r="AJ467" s="1339">
        <f t="shared" si="465"/>
        <v>0</v>
      </c>
      <c r="AL467" s="1282" t="s">
        <v>70</v>
      </c>
      <c r="AM467" s="1307">
        <f t="shared" si="462"/>
        <v>127.5</v>
      </c>
      <c r="AN467" s="1284">
        <f t="shared" si="463"/>
        <v>127</v>
      </c>
      <c r="AO467" s="1300" t="s">
        <v>434</v>
      </c>
      <c r="AP467" s="1503">
        <f t="shared" si="453"/>
        <v>0</v>
      </c>
      <c r="AQ467" s="1518">
        <f t="shared" si="454"/>
        <v>0</v>
      </c>
    </row>
    <row r="468" spans="1:43">
      <c r="A468" s="2689" t="s">
        <v>391</v>
      </c>
      <c r="B468" s="1867" t="s">
        <v>168</v>
      </c>
      <c r="C468" s="2680">
        <v>200</v>
      </c>
      <c r="D468" s="2780" t="s">
        <v>162</v>
      </c>
      <c r="E468" s="2614">
        <v>9.6</v>
      </c>
      <c r="F468" s="2997">
        <v>8</v>
      </c>
      <c r="G468" s="198" t="s">
        <v>164</v>
      </c>
      <c r="H468" s="2996" t="s">
        <v>999</v>
      </c>
      <c r="I468" s="2998">
        <v>1.24</v>
      </c>
      <c r="J468" s="257" t="s">
        <v>82</v>
      </c>
      <c r="K468" s="243">
        <v>1.9</v>
      </c>
      <c r="L468" s="1774">
        <v>1.9</v>
      </c>
      <c r="M468" s="100"/>
      <c r="N468" s="476" t="s">
        <v>45</v>
      </c>
      <c r="O468" s="1243"/>
      <c r="P468" s="1236"/>
      <c r="Q468" s="1243">
        <f>E465+K464</f>
        <v>167.09</v>
      </c>
      <c r="R468" s="1339">
        <f>L464+F465</f>
        <v>124.32</v>
      </c>
      <c r="S468" s="1243"/>
      <c r="T468" s="1444"/>
      <c r="U468" s="1243">
        <f t="shared" si="457"/>
        <v>167.09</v>
      </c>
      <c r="V468" s="1430">
        <f t="shared" si="458"/>
        <v>124.32</v>
      </c>
      <c r="W468" s="1243">
        <f t="shared" si="459"/>
        <v>167.09</v>
      </c>
      <c r="X468" s="1339">
        <f t="shared" si="460"/>
        <v>124.32</v>
      </c>
      <c r="Z468" s="1299" t="s">
        <v>298</v>
      </c>
      <c r="AA468" s="1043"/>
      <c r="AB468" s="1512"/>
      <c r="AC468" s="1267">
        <f>H476</f>
        <v>93</v>
      </c>
      <c r="AD468" s="1429">
        <f>I476</f>
        <v>60</v>
      </c>
      <c r="AE468" s="1267"/>
      <c r="AF468" s="1508"/>
      <c r="AG468" s="1267">
        <f t="shared" si="465"/>
        <v>93</v>
      </c>
      <c r="AH468" s="1430">
        <f t="shared" si="465"/>
        <v>60</v>
      </c>
      <c r="AI468" s="1267">
        <f t="shared" si="465"/>
        <v>93</v>
      </c>
      <c r="AJ468" s="1339">
        <f t="shared" si="465"/>
        <v>60</v>
      </c>
      <c r="AL468" s="1290" t="s">
        <v>104</v>
      </c>
      <c r="AM468" s="1283">
        <f t="shared" si="462"/>
        <v>26.8</v>
      </c>
      <c r="AN468" s="1284">
        <f t="shared" si="463"/>
        <v>25</v>
      </c>
      <c r="AO468" s="1299" t="s">
        <v>298</v>
      </c>
      <c r="AP468" s="1503">
        <f t="shared" si="453"/>
        <v>93</v>
      </c>
      <c r="AQ468" s="1518">
        <f t="shared" si="454"/>
        <v>60</v>
      </c>
    </row>
    <row r="469" spans="1:43">
      <c r="A469" s="2673"/>
      <c r="B469" s="2328" t="s">
        <v>240</v>
      </c>
      <c r="C469" s="2691"/>
      <c r="D469" s="2588" t="s">
        <v>978</v>
      </c>
      <c r="E469" s="115"/>
      <c r="F469" s="115"/>
      <c r="G469" s="1802" t="s">
        <v>78</v>
      </c>
      <c r="H469" s="243">
        <v>16.5</v>
      </c>
      <c r="I469" s="1769">
        <v>16.5</v>
      </c>
      <c r="J469" s="257" t="s">
        <v>54</v>
      </c>
      <c r="K469" s="2999">
        <v>0.25</v>
      </c>
      <c r="L469" s="1661">
        <v>0.25</v>
      </c>
      <c r="M469" s="100"/>
      <c r="N469" s="2222" t="s">
        <v>873</v>
      </c>
      <c r="O469" s="1245">
        <f t="shared" ref="O469:T469" si="466">AA480</f>
        <v>126.30000000000001</v>
      </c>
      <c r="P469" s="1445">
        <f t="shared" si="466"/>
        <v>113.6</v>
      </c>
      <c r="Q469" s="2224">
        <f t="shared" si="466"/>
        <v>135.23000000000002</v>
      </c>
      <c r="R469" s="2225">
        <f t="shared" si="466"/>
        <v>94.2</v>
      </c>
      <c r="S469" s="1245">
        <f t="shared" si="466"/>
        <v>24</v>
      </c>
      <c r="T469" s="1447">
        <f t="shared" si="466"/>
        <v>19</v>
      </c>
      <c r="U469" s="2224">
        <f t="shared" ref="U469:X471" si="467">O469+Q469</f>
        <v>261.53000000000003</v>
      </c>
      <c r="V469" s="1289">
        <f t="shared" si="467"/>
        <v>207.8</v>
      </c>
      <c r="W469" s="2224">
        <f t="shared" si="467"/>
        <v>159.23000000000002</v>
      </c>
      <c r="X469" s="2225">
        <f t="shared" si="467"/>
        <v>113.2</v>
      </c>
      <c r="Z469" s="1301" t="s">
        <v>494</v>
      </c>
      <c r="AA469" s="1043">
        <f>H452</f>
        <v>60</v>
      </c>
      <c r="AB469" s="1513">
        <f>I452</f>
        <v>60</v>
      </c>
      <c r="AC469" s="1267"/>
      <c r="AD469" s="1429"/>
      <c r="AE469" s="1268"/>
      <c r="AF469" s="1509"/>
      <c r="AG469" s="1268">
        <f t="shared" si="465"/>
        <v>60</v>
      </c>
      <c r="AH469" s="1432">
        <f t="shared" si="465"/>
        <v>60</v>
      </c>
      <c r="AI469" s="1268">
        <f t="shared" si="465"/>
        <v>0</v>
      </c>
      <c r="AJ469" s="1232">
        <f t="shared" si="465"/>
        <v>0</v>
      </c>
      <c r="AL469" s="1282" t="s">
        <v>132</v>
      </c>
      <c r="AM469" s="1283">
        <f t="shared" si="462"/>
        <v>0</v>
      </c>
      <c r="AN469" s="1284">
        <f t="shared" si="463"/>
        <v>0</v>
      </c>
      <c r="AO469" s="1301" t="s">
        <v>494</v>
      </c>
      <c r="AP469" s="1503">
        <f t="shared" si="453"/>
        <v>60</v>
      </c>
      <c r="AQ469" s="1518">
        <f t="shared" si="454"/>
        <v>60</v>
      </c>
    </row>
    <row r="470" spans="1:43">
      <c r="A470" s="176" t="s">
        <v>9</v>
      </c>
      <c r="B470" s="284" t="s">
        <v>10</v>
      </c>
      <c r="C470" s="1796">
        <v>50</v>
      </c>
      <c r="D470" s="198" t="s">
        <v>606</v>
      </c>
      <c r="E470" s="243">
        <v>9.1999999999999993</v>
      </c>
      <c r="F470" s="2363">
        <v>6</v>
      </c>
      <c r="G470" s="198" t="s">
        <v>80</v>
      </c>
      <c r="H470" s="3000">
        <v>20.05</v>
      </c>
      <c r="I470" s="2998">
        <v>20.05</v>
      </c>
      <c r="J470" s="198" t="s">
        <v>82</v>
      </c>
      <c r="K470" s="243">
        <v>2</v>
      </c>
      <c r="L470" s="1774">
        <v>2</v>
      </c>
      <c r="M470" s="100"/>
      <c r="N470" s="2223" t="s">
        <v>874</v>
      </c>
      <c r="O470" s="1245">
        <f t="shared" ref="O470:T470" si="468">AA486</f>
        <v>0</v>
      </c>
      <c r="P470" s="1445">
        <f t="shared" si="468"/>
        <v>0</v>
      </c>
      <c r="Q470" s="1245">
        <f t="shared" si="468"/>
        <v>0</v>
      </c>
      <c r="R470" s="1446">
        <f t="shared" si="468"/>
        <v>0</v>
      </c>
      <c r="S470" s="1245">
        <f t="shared" si="468"/>
        <v>0</v>
      </c>
      <c r="T470" s="1447">
        <f t="shared" si="468"/>
        <v>0</v>
      </c>
      <c r="U470" s="1245">
        <f t="shared" si="467"/>
        <v>0</v>
      </c>
      <c r="V470" s="1289">
        <f t="shared" si="467"/>
        <v>0</v>
      </c>
      <c r="W470" s="1245">
        <f t="shared" si="467"/>
        <v>0</v>
      </c>
      <c r="X470" s="1446">
        <f t="shared" si="467"/>
        <v>0</v>
      </c>
      <c r="Z470" s="1301" t="s">
        <v>63</v>
      </c>
      <c r="AA470" s="1264"/>
      <c r="AB470" s="1510"/>
      <c r="AC470" s="1266"/>
      <c r="AD470" s="1426"/>
      <c r="AE470" s="1267"/>
      <c r="AF470" s="1508"/>
      <c r="AG470" s="1267">
        <f t="shared" si="465"/>
        <v>0</v>
      </c>
      <c r="AH470" s="1430">
        <f t="shared" si="465"/>
        <v>0</v>
      </c>
      <c r="AI470" s="1267">
        <f t="shared" si="465"/>
        <v>0</v>
      </c>
      <c r="AJ470" s="1339">
        <f t="shared" si="465"/>
        <v>0</v>
      </c>
      <c r="AL470" s="476" t="s">
        <v>85</v>
      </c>
      <c r="AM470" s="1283">
        <f t="shared" si="462"/>
        <v>75.47999999999999</v>
      </c>
      <c r="AN470" s="1284">
        <f t="shared" si="463"/>
        <v>63.66</v>
      </c>
      <c r="AO470" s="1301" t="s">
        <v>63</v>
      </c>
      <c r="AP470" s="1503">
        <f t="shared" si="453"/>
        <v>0</v>
      </c>
      <c r="AQ470" s="1518">
        <f t="shared" si="454"/>
        <v>0</v>
      </c>
    </row>
    <row r="471" spans="1:43" ht="15.75" thickBot="1">
      <c r="A471" s="201" t="s">
        <v>9</v>
      </c>
      <c r="B471" s="261" t="s">
        <v>426</v>
      </c>
      <c r="C471" s="273">
        <v>30</v>
      </c>
      <c r="D471" s="257" t="s">
        <v>82</v>
      </c>
      <c r="E471" s="244">
        <v>4</v>
      </c>
      <c r="F471" s="2363">
        <v>4</v>
      </c>
      <c r="G471" s="198" t="s">
        <v>54</v>
      </c>
      <c r="H471" s="1805">
        <v>0.2</v>
      </c>
      <c r="I471" s="1806">
        <v>0.2</v>
      </c>
      <c r="J471" s="112"/>
      <c r="K471" s="115"/>
      <c r="L471" s="111"/>
      <c r="M471" s="100"/>
      <c r="N471" s="1282" t="s">
        <v>70</v>
      </c>
      <c r="O471" s="1627">
        <f t="shared" ref="O471:T471" si="469">AA493</f>
        <v>7.5</v>
      </c>
      <c r="P471" s="1692">
        <f t="shared" si="469"/>
        <v>7</v>
      </c>
      <c r="Q471" s="1246">
        <f t="shared" si="469"/>
        <v>120</v>
      </c>
      <c r="R471" s="1339">
        <f t="shared" si="469"/>
        <v>120</v>
      </c>
      <c r="S471" s="1246">
        <f t="shared" si="469"/>
        <v>0</v>
      </c>
      <c r="T471" s="1444">
        <f t="shared" si="469"/>
        <v>0</v>
      </c>
      <c r="U471" s="1246">
        <f t="shared" si="467"/>
        <v>127.5</v>
      </c>
      <c r="V471" s="1430">
        <f t="shared" si="467"/>
        <v>127</v>
      </c>
      <c r="W471" s="1246">
        <f t="shared" si="467"/>
        <v>120</v>
      </c>
      <c r="X471" s="1339">
        <f t="shared" si="467"/>
        <v>120</v>
      </c>
      <c r="Z471" s="1700" t="s">
        <v>583</v>
      </c>
      <c r="AA471" s="1043"/>
      <c r="AB471" s="1511"/>
      <c r="AC471" s="1267"/>
      <c r="AD471" s="1429"/>
      <c r="AE471" s="1267"/>
      <c r="AF471" s="1508"/>
      <c r="AG471" s="1267">
        <f t="shared" ref="AG471:AG472" si="470">AA471+AC471</f>
        <v>0</v>
      </c>
      <c r="AH471" s="1430">
        <f t="shared" ref="AH471:AH472" si="471">AB471+AD471</f>
        <v>0</v>
      </c>
      <c r="AI471" s="1267">
        <f t="shared" ref="AI471:AI472" si="472">AC471+AE471</f>
        <v>0</v>
      </c>
      <c r="AJ471" s="1339">
        <f t="shared" ref="AJ471:AJ472" si="473">AD471+AF471</f>
        <v>0</v>
      </c>
      <c r="AL471" s="476" t="s">
        <v>438</v>
      </c>
      <c r="AM471" s="1283">
        <f t="shared" si="462"/>
        <v>0</v>
      </c>
      <c r="AN471" s="1284">
        <f t="shared" si="463"/>
        <v>0</v>
      </c>
      <c r="AO471" s="1700" t="s">
        <v>583</v>
      </c>
      <c r="AP471" s="1503">
        <f t="shared" si="453"/>
        <v>0</v>
      </c>
      <c r="AQ471" s="1518">
        <f t="shared" si="454"/>
        <v>0</v>
      </c>
    </row>
    <row r="472" spans="1:43">
      <c r="A472" s="2661" t="s">
        <v>696</v>
      </c>
      <c r="B472" s="261" t="s">
        <v>487</v>
      </c>
      <c r="C472" s="273">
        <v>120</v>
      </c>
      <c r="D472" s="198" t="s">
        <v>54</v>
      </c>
      <c r="E472" s="1805">
        <v>0.5</v>
      </c>
      <c r="F472" s="1806">
        <v>0.5</v>
      </c>
      <c r="G472" s="257" t="s">
        <v>82</v>
      </c>
      <c r="H472" s="871">
        <v>4.3899999999999997</v>
      </c>
      <c r="I472" s="2801">
        <v>4.3899999999999997</v>
      </c>
      <c r="J472" s="2358" t="s">
        <v>168</v>
      </c>
      <c r="K472" s="2371"/>
      <c r="L472" s="2372"/>
      <c r="M472" s="100"/>
      <c r="N472" s="1290" t="s">
        <v>104</v>
      </c>
      <c r="O472" s="1246">
        <f t="shared" ref="O472:T472" si="474">AA497</f>
        <v>0</v>
      </c>
      <c r="P472" s="1236">
        <f t="shared" si="474"/>
        <v>0</v>
      </c>
      <c r="Q472" s="1246">
        <f t="shared" si="474"/>
        <v>26.8</v>
      </c>
      <c r="R472" s="1430">
        <f t="shared" si="474"/>
        <v>25</v>
      </c>
      <c r="S472" s="1246">
        <f t="shared" si="474"/>
        <v>0</v>
      </c>
      <c r="T472" s="1444">
        <f t="shared" si="474"/>
        <v>0</v>
      </c>
      <c r="U472" s="1243">
        <f t="shared" ref="U472:U494" si="475">O472+Q472</f>
        <v>26.8</v>
      </c>
      <c r="V472" s="1430">
        <f t="shared" ref="V472:V499" si="476">P472+R472</f>
        <v>25</v>
      </c>
      <c r="W472" s="1243">
        <f t="shared" ref="W472:W497" si="477">Q472+S472</f>
        <v>26.8</v>
      </c>
      <c r="X472" s="1339">
        <f t="shared" ref="X472:X499" si="478">R472+T472</f>
        <v>25</v>
      </c>
      <c r="Z472" s="1300" t="s">
        <v>433</v>
      </c>
      <c r="AA472" s="1043"/>
      <c r="AB472" s="1512"/>
      <c r="AC472" s="1267"/>
      <c r="AD472" s="1429"/>
      <c r="AE472" s="1267"/>
      <c r="AF472" s="1508"/>
      <c r="AG472" s="1267">
        <f t="shared" si="470"/>
        <v>0</v>
      </c>
      <c r="AH472" s="1430">
        <f t="shared" si="471"/>
        <v>0</v>
      </c>
      <c r="AI472" s="1267">
        <f t="shared" si="472"/>
        <v>0</v>
      </c>
      <c r="AJ472" s="1339">
        <f t="shared" si="473"/>
        <v>0</v>
      </c>
      <c r="AL472" s="1282" t="s">
        <v>121</v>
      </c>
      <c r="AM472" s="1283">
        <f t="shared" si="462"/>
        <v>0</v>
      </c>
      <c r="AN472" s="1284">
        <f t="shared" si="463"/>
        <v>0</v>
      </c>
      <c r="AO472" s="1300" t="s">
        <v>433</v>
      </c>
      <c r="AP472" s="1503">
        <f t="shared" si="453"/>
        <v>0</v>
      </c>
      <c r="AQ472" s="1518">
        <f t="shared" si="454"/>
        <v>0</v>
      </c>
    </row>
    <row r="473" spans="1:43" ht="15.75" thickBot="1">
      <c r="A473" s="821"/>
      <c r="B473" s="2327"/>
      <c r="C473" s="107"/>
      <c r="D473" s="198" t="s">
        <v>163</v>
      </c>
      <c r="E473" s="243">
        <v>8.0000000000000002E-3</v>
      </c>
      <c r="F473" s="1730">
        <v>8.0000000000000002E-3</v>
      </c>
      <c r="G473" s="3001"/>
      <c r="H473" s="2969"/>
      <c r="I473" s="3002"/>
      <c r="J473" s="2361" t="s">
        <v>240</v>
      </c>
      <c r="K473" s="2601"/>
      <c r="L473" s="1653"/>
      <c r="M473" s="100"/>
      <c r="N473" s="1282" t="s">
        <v>132</v>
      </c>
      <c r="O473" s="1243"/>
      <c r="P473" s="1236"/>
      <c r="Q473" s="1243"/>
      <c r="R473" s="1339"/>
      <c r="S473" s="1243"/>
      <c r="T473" s="1444"/>
      <c r="U473" s="1243">
        <f t="shared" si="475"/>
        <v>0</v>
      </c>
      <c r="V473" s="1430">
        <f t="shared" si="476"/>
        <v>0</v>
      </c>
      <c r="W473" s="1243">
        <f t="shared" si="477"/>
        <v>0</v>
      </c>
      <c r="X473" s="1339">
        <f t="shared" si="478"/>
        <v>0</v>
      </c>
      <c r="Z473" s="1301" t="s">
        <v>125</v>
      </c>
      <c r="AA473" s="1043"/>
      <c r="AB473" s="1512"/>
      <c r="AC473" s="1267">
        <f>E464</f>
        <v>20</v>
      </c>
      <c r="AD473" s="1429">
        <f>F464</f>
        <v>16</v>
      </c>
      <c r="AE473" s="1267"/>
      <c r="AF473" s="1508"/>
      <c r="AG473" s="1267">
        <f t="shared" ref="AG473:AG487" si="479">AA473+AC473</f>
        <v>20</v>
      </c>
      <c r="AH473" s="1430">
        <f t="shared" ref="AH473:AH487" si="480">AB473+AD473</f>
        <v>16</v>
      </c>
      <c r="AI473" s="1267">
        <f t="shared" ref="AI473:AI487" si="481">AC473+AE473</f>
        <v>20</v>
      </c>
      <c r="AJ473" s="1339">
        <f t="shared" ref="AJ473:AJ487" si="482">AD473+AF473</f>
        <v>16</v>
      </c>
      <c r="AL473" s="1282" t="s">
        <v>65</v>
      </c>
      <c r="AM473" s="1283">
        <f t="shared" si="462"/>
        <v>90.87</v>
      </c>
      <c r="AN473" s="1284">
        <f t="shared" si="463"/>
        <v>75</v>
      </c>
      <c r="AO473" s="1301" t="s">
        <v>125</v>
      </c>
      <c r="AP473" s="1503">
        <f t="shared" si="453"/>
        <v>20</v>
      </c>
      <c r="AQ473" s="1518">
        <f t="shared" si="454"/>
        <v>16</v>
      </c>
    </row>
    <row r="474" spans="1:43" ht="15.75" thickBot="1">
      <c r="A474" s="112"/>
      <c r="B474" s="1775"/>
      <c r="C474" s="115"/>
      <c r="D474" s="2598" t="s">
        <v>569</v>
      </c>
      <c r="E474" s="243">
        <v>150</v>
      </c>
      <c r="F474" s="2363"/>
      <c r="G474" s="2351" t="s">
        <v>929</v>
      </c>
      <c r="H474" s="1760"/>
      <c r="I474" s="1760"/>
      <c r="J474" s="386" t="s">
        <v>100</v>
      </c>
      <c r="K474" s="174" t="s">
        <v>101</v>
      </c>
      <c r="L474" s="1794" t="s">
        <v>102</v>
      </c>
      <c r="M474" s="100"/>
      <c r="N474" s="476" t="s">
        <v>424</v>
      </c>
      <c r="O474" s="1243">
        <f t="shared" ref="O474:T474" si="483">AA500</f>
        <v>0</v>
      </c>
      <c r="P474" s="1236">
        <f t="shared" si="483"/>
        <v>0</v>
      </c>
      <c r="Q474" s="1243">
        <f t="shared" si="483"/>
        <v>75.47999999999999</v>
      </c>
      <c r="R474" s="1339">
        <f t="shared" si="483"/>
        <v>63.66</v>
      </c>
      <c r="S474" s="1243">
        <f t="shared" si="483"/>
        <v>0</v>
      </c>
      <c r="T474" s="1444">
        <f t="shared" si="483"/>
        <v>0</v>
      </c>
      <c r="U474" s="1243">
        <f t="shared" si="475"/>
        <v>75.47999999999999</v>
      </c>
      <c r="V474" s="1430">
        <f t="shared" si="476"/>
        <v>63.66</v>
      </c>
      <c r="W474" s="1243">
        <f t="shared" si="477"/>
        <v>75.47999999999999</v>
      </c>
      <c r="X474" s="1339">
        <f t="shared" si="478"/>
        <v>63.66</v>
      </c>
      <c r="Z474" s="1301" t="s">
        <v>87</v>
      </c>
      <c r="AA474" s="1043">
        <f>E460</f>
        <v>11.9</v>
      </c>
      <c r="AB474" s="1514">
        <f>F460</f>
        <v>10</v>
      </c>
      <c r="AC474" s="1267">
        <f>E468+H466</f>
        <v>12.23</v>
      </c>
      <c r="AD474" s="1429">
        <f>F468+I466</f>
        <v>10.199999999999999</v>
      </c>
      <c r="AE474" s="1267"/>
      <c r="AF474" s="1508"/>
      <c r="AG474" s="1267">
        <f t="shared" si="479"/>
        <v>24.130000000000003</v>
      </c>
      <c r="AH474" s="1430">
        <f t="shared" si="480"/>
        <v>20.2</v>
      </c>
      <c r="AI474" s="1267">
        <f t="shared" si="481"/>
        <v>12.23</v>
      </c>
      <c r="AJ474" s="1339">
        <f t="shared" si="482"/>
        <v>10.199999999999999</v>
      </c>
      <c r="AL474" s="1282" t="s">
        <v>60</v>
      </c>
      <c r="AM474" s="1283">
        <f t="shared" si="462"/>
        <v>92.009999999999991</v>
      </c>
      <c r="AN474" s="1284">
        <f t="shared" si="463"/>
        <v>92.009999999999991</v>
      </c>
      <c r="AO474" s="1301" t="s">
        <v>87</v>
      </c>
      <c r="AP474" s="1503">
        <f t="shared" si="453"/>
        <v>24.130000000000003</v>
      </c>
      <c r="AQ474" s="1518">
        <f t="shared" si="454"/>
        <v>20.2</v>
      </c>
    </row>
    <row r="475" spans="1:43" ht="15.75" thickBot="1">
      <c r="A475" s="112"/>
      <c r="B475" s="1775"/>
      <c r="C475" s="115"/>
      <c r="D475" s="2881" t="s">
        <v>446</v>
      </c>
      <c r="E475" s="243"/>
      <c r="F475" s="2998">
        <v>0.8</v>
      </c>
      <c r="G475" s="386" t="s">
        <v>100</v>
      </c>
      <c r="H475" s="174" t="s">
        <v>101</v>
      </c>
      <c r="I475" s="207" t="s">
        <v>102</v>
      </c>
      <c r="J475" s="140" t="s">
        <v>86</v>
      </c>
      <c r="K475" s="139">
        <v>26.8</v>
      </c>
      <c r="L475" s="1771">
        <v>25</v>
      </c>
      <c r="M475" s="100"/>
      <c r="N475" s="1282" t="s">
        <v>425</v>
      </c>
      <c r="O475" s="1243">
        <f t="shared" ref="O475:T475" si="484">AA504</f>
        <v>0</v>
      </c>
      <c r="P475" s="1448">
        <f t="shared" si="484"/>
        <v>0</v>
      </c>
      <c r="Q475" s="1243">
        <f t="shared" si="484"/>
        <v>0</v>
      </c>
      <c r="R475" s="1430">
        <f t="shared" si="484"/>
        <v>0</v>
      </c>
      <c r="S475" s="1243">
        <f t="shared" si="484"/>
        <v>0</v>
      </c>
      <c r="T475" s="1449">
        <f t="shared" si="484"/>
        <v>0</v>
      </c>
      <c r="U475" s="1243">
        <f t="shared" si="475"/>
        <v>0</v>
      </c>
      <c r="V475" s="1430">
        <f t="shared" si="476"/>
        <v>0</v>
      </c>
      <c r="W475" s="1243">
        <f t="shared" si="477"/>
        <v>0</v>
      </c>
      <c r="X475" s="1339">
        <f t="shared" si="478"/>
        <v>0</v>
      </c>
      <c r="Z475" s="1301" t="s">
        <v>68</v>
      </c>
      <c r="AA475" s="1043">
        <f>K456</f>
        <v>54.4</v>
      </c>
      <c r="AB475" s="1514">
        <f>L456</f>
        <v>43.6</v>
      </c>
      <c r="AC475" s="1267">
        <f>E466</f>
        <v>10</v>
      </c>
      <c r="AD475" s="1429">
        <f>F466</f>
        <v>8</v>
      </c>
      <c r="AE475" s="1267">
        <f>H483</f>
        <v>24</v>
      </c>
      <c r="AF475" s="1508">
        <f>I483</f>
        <v>19</v>
      </c>
      <c r="AG475" s="1267">
        <f t="shared" si="479"/>
        <v>64.400000000000006</v>
      </c>
      <c r="AH475" s="1430">
        <f t="shared" si="480"/>
        <v>51.6</v>
      </c>
      <c r="AI475" s="1267">
        <f t="shared" si="481"/>
        <v>34</v>
      </c>
      <c r="AJ475" s="1339">
        <f t="shared" si="482"/>
        <v>27</v>
      </c>
      <c r="AL475" s="1282" t="s">
        <v>139</v>
      </c>
      <c r="AM475" s="1283">
        <f t="shared" si="462"/>
        <v>208</v>
      </c>
      <c r="AN475" s="1291">
        <f t="shared" si="463"/>
        <v>200</v>
      </c>
      <c r="AO475" s="1301" t="s">
        <v>68</v>
      </c>
      <c r="AP475" s="1503">
        <f t="shared" si="453"/>
        <v>88.4</v>
      </c>
      <c r="AQ475" s="1518">
        <f t="shared" si="454"/>
        <v>70.599999999999994</v>
      </c>
    </row>
    <row r="476" spans="1:43" ht="15.75" thickBot="1">
      <c r="A476" s="112"/>
      <c r="B476" s="1775"/>
      <c r="C476" s="111"/>
      <c r="D476" s="1630" t="s">
        <v>487</v>
      </c>
      <c r="E476" s="1735"/>
      <c r="F476" s="1735"/>
      <c r="G476" s="3003" t="s">
        <v>939</v>
      </c>
      <c r="H476" s="139">
        <v>93</v>
      </c>
      <c r="I476" s="1798">
        <v>60</v>
      </c>
      <c r="J476" s="1868" t="s">
        <v>50</v>
      </c>
      <c r="K476" s="243">
        <v>7</v>
      </c>
      <c r="L476" s="1774">
        <v>7</v>
      </c>
      <c r="M476" s="100"/>
      <c r="N476" s="1282" t="s">
        <v>121</v>
      </c>
      <c r="O476" s="1243"/>
      <c r="P476" s="1236"/>
      <c r="Q476" s="1243"/>
      <c r="R476" s="1339"/>
      <c r="S476" s="1243"/>
      <c r="T476" s="1444"/>
      <c r="U476" s="1243">
        <f t="shared" si="475"/>
        <v>0</v>
      </c>
      <c r="V476" s="1430">
        <f t="shared" si="476"/>
        <v>0</v>
      </c>
      <c r="W476" s="1243">
        <f t="shared" si="477"/>
        <v>0</v>
      </c>
      <c r="X476" s="1339">
        <f t="shared" si="478"/>
        <v>0</v>
      </c>
      <c r="Z476" s="1301" t="s">
        <v>74</v>
      </c>
      <c r="AA476" s="1043"/>
      <c r="AB476" s="1512"/>
      <c r="AC476" s="1267"/>
      <c r="AD476" s="1429"/>
      <c r="AE476" s="1267"/>
      <c r="AF476" s="1508"/>
      <c r="AG476" s="1267">
        <f t="shared" si="479"/>
        <v>0</v>
      </c>
      <c r="AH476" s="1430">
        <f t="shared" si="480"/>
        <v>0</v>
      </c>
      <c r="AI476" s="1267">
        <f t="shared" si="481"/>
        <v>0</v>
      </c>
      <c r="AJ476" s="1339">
        <f t="shared" si="482"/>
        <v>0</v>
      </c>
      <c r="AL476" s="1282" t="s">
        <v>64</v>
      </c>
      <c r="AM476" s="1283">
        <f t="shared" si="462"/>
        <v>0</v>
      </c>
      <c r="AN476" s="1291">
        <f t="shared" si="463"/>
        <v>0</v>
      </c>
      <c r="AO476" s="1301" t="s">
        <v>74</v>
      </c>
      <c r="AP476" s="1503">
        <f t="shared" si="453"/>
        <v>0</v>
      </c>
      <c r="AQ476" s="1518">
        <f t="shared" si="454"/>
        <v>0</v>
      </c>
    </row>
    <row r="477" spans="1:43" ht="15.75" thickBot="1">
      <c r="A477" s="112"/>
      <c r="B477" s="1775"/>
      <c r="C477" s="115"/>
      <c r="D477" s="1791" t="s">
        <v>100</v>
      </c>
      <c r="E477" s="872" t="s">
        <v>101</v>
      </c>
      <c r="F477" s="873" t="s">
        <v>102</v>
      </c>
      <c r="G477" s="112"/>
      <c r="H477" s="115"/>
      <c r="I477" s="111"/>
      <c r="J477" s="1868" t="s">
        <v>81</v>
      </c>
      <c r="K477" s="243">
        <v>190</v>
      </c>
      <c r="L477" s="1774">
        <v>190</v>
      </c>
      <c r="M477" s="100"/>
      <c r="N477" s="1282" t="s">
        <v>65</v>
      </c>
      <c r="O477" s="1243">
        <f>E451</f>
        <v>90.87</v>
      </c>
      <c r="P477" s="1236">
        <f>F451</f>
        <v>75</v>
      </c>
      <c r="Q477" s="1243"/>
      <c r="R477" s="1339"/>
      <c r="S477" s="1243"/>
      <c r="T477" s="1444"/>
      <c r="U477" s="1243">
        <f t="shared" si="475"/>
        <v>90.87</v>
      </c>
      <c r="V477" s="1430">
        <f t="shared" si="476"/>
        <v>75</v>
      </c>
      <c r="W477" s="1243">
        <f t="shared" si="477"/>
        <v>0</v>
      </c>
      <c r="X477" s="1339">
        <f t="shared" si="478"/>
        <v>0</v>
      </c>
      <c r="Z477" s="1301" t="s">
        <v>129</v>
      </c>
      <c r="AA477" s="1043"/>
      <c r="AB477" s="1515"/>
      <c r="AC477" s="1267"/>
      <c r="AD477" s="1429"/>
      <c r="AE477" s="1267"/>
      <c r="AF477" s="1508"/>
      <c r="AG477" s="1267">
        <f t="shared" si="479"/>
        <v>0</v>
      </c>
      <c r="AH477" s="1430">
        <f t="shared" si="480"/>
        <v>0</v>
      </c>
      <c r="AI477" s="1267">
        <f t="shared" si="481"/>
        <v>0</v>
      </c>
      <c r="AJ477" s="1339">
        <f t="shared" si="482"/>
        <v>0</v>
      </c>
      <c r="AL477" s="1282" t="s">
        <v>47</v>
      </c>
      <c r="AM477" s="1283">
        <f t="shared" si="462"/>
        <v>0</v>
      </c>
      <c r="AN477" s="1291">
        <f t="shared" si="463"/>
        <v>0</v>
      </c>
      <c r="AO477" s="1301" t="s">
        <v>129</v>
      </c>
      <c r="AP477" s="1503">
        <f t="shared" si="453"/>
        <v>0</v>
      </c>
      <c r="AQ477" s="1518">
        <f t="shared" si="454"/>
        <v>0</v>
      </c>
    </row>
    <row r="478" spans="1:43" ht="15.75" thickBot="1">
      <c r="A478" s="1812" t="s">
        <v>399</v>
      </c>
      <c r="B478" s="1813"/>
      <c r="C478" s="2744">
        <f>SUM(C463:C477)</f>
        <v>930</v>
      </c>
      <c r="D478" s="2605" t="s">
        <v>247</v>
      </c>
      <c r="E478" s="2740">
        <v>120</v>
      </c>
      <c r="F478" s="3004">
        <v>120</v>
      </c>
      <c r="G478" s="1777"/>
      <c r="H478" s="1780"/>
      <c r="I478" s="1779"/>
      <c r="J478" s="1780"/>
      <c r="K478" s="1780"/>
      <c r="L478" s="1779"/>
      <c r="M478" s="100"/>
      <c r="N478" s="1282" t="s">
        <v>60</v>
      </c>
      <c r="O478" s="1243">
        <f>E457</f>
        <v>7.88</v>
      </c>
      <c r="P478" s="1448">
        <f>F457</f>
        <v>7.88</v>
      </c>
      <c r="Q478" s="1556">
        <f>H470+K467</f>
        <v>64.13</v>
      </c>
      <c r="R478" s="1739">
        <f>L467+I470</f>
        <v>64.13</v>
      </c>
      <c r="S478" s="1243">
        <f>K481</f>
        <v>20</v>
      </c>
      <c r="T478" s="1452">
        <f>L481</f>
        <v>20</v>
      </c>
      <c r="U478" s="1243">
        <f t="shared" si="475"/>
        <v>72.009999999999991</v>
      </c>
      <c r="V478" s="1430">
        <f t="shared" si="476"/>
        <v>72.009999999999991</v>
      </c>
      <c r="W478" s="1243">
        <f t="shared" si="477"/>
        <v>84.13</v>
      </c>
      <c r="X478" s="1339">
        <f t="shared" si="478"/>
        <v>84.13</v>
      </c>
      <c r="Z478" s="1301" t="s">
        <v>130</v>
      </c>
      <c r="AA478" s="1043"/>
      <c r="AB478" s="1516"/>
      <c r="AC478" s="1267"/>
      <c r="AD478" s="1429"/>
      <c r="AE478" s="1267"/>
      <c r="AF478" s="1508"/>
      <c r="AG478" s="1267">
        <f t="shared" si="479"/>
        <v>0</v>
      </c>
      <c r="AH478" s="1430">
        <f t="shared" si="480"/>
        <v>0</v>
      </c>
      <c r="AI478" s="1267">
        <f t="shared" si="481"/>
        <v>0</v>
      </c>
      <c r="AJ478" s="1339">
        <f t="shared" si="482"/>
        <v>0</v>
      </c>
      <c r="AL478" s="1282" t="s">
        <v>67</v>
      </c>
      <c r="AM478" s="1283">
        <f t="shared" si="462"/>
        <v>11.5</v>
      </c>
      <c r="AN478" s="1291">
        <f t="shared" si="463"/>
        <v>11.5</v>
      </c>
      <c r="AO478" s="1301" t="s">
        <v>127</v>
      </c>
      <c r="AP478" s="1503">
        <f t="shared" si="453"/>
        <v>0</v>
      </c>
      <c r="AQ478" s="1518">
        <f t="shared" si="454"/>
        <v>0</v>
      </c>
    </row>
    <row r="479" spans="1:43" ht="15.75" thickBot="1">
      <c r="A479" s="821"/>
      <c r="B479" s="1789" t="s">
        <v>245</v>
      </c>
      <c r="C479" s="1015"/>
      <c r="D479" s="2771" t="s">
        <v>916</v>
      </c>
      <c r="E479" s="2367"/>
      <c r="F479" s="2368"/>
      <c r="G479" s="1790" t="s">
        <v>819</v>
      </c>
      <c r="H479" s="1735"/>
      <c r="I479" s="1735"/>
      <c r="J479" s="1761"/>
      <c r="K479" s="1762"/>
      <c r="L479" s="1736"/>
      <c r="M479" s="100"/>
      <c r="N479" s="1282" t="s">
        <v>139</v>
      </c>
      <c r="O479" s="1243"/>
      <c r="P479" s="1236"/>
      <c r="Q479" s="1243"/>
      <c r="R479" s="1339"/>
      <c r="S479" s="1243">
        <f>E481</f>
        <v>208</v>
      </c>
      <c r="T479" s="1444">
        <f>F481</f>
        <v>200</v>
      </c>
      <c r="U479" s="1243">
        <f t="shared" si="475"/>
        <v>0</v>
      </c>
      <c r="V479" s="1430">
        <f t="shared" si="476"/>
        <v>0</v>
      </c>
      <c r="W479" s="1243">
        <f t="shared" si="477"/>
        <v>208</v>
      </c>
      <c r="X479" s="1339">
        <f t="shared" si="478"/>
        <v>200</v>
      </c>
      <c r="Z479" s="1300" t="s">
        <v>96</v>
      </c>
      <c r="AA479" s="1265"/>
      <c r="AB479" s="1517"/>
      <c r="AC479" s="2143"/>
      <c r="AD479" s="1431"/>
      <c r="AE479" s="1268"/>
      <c r="AF479" s="1509"/>
      <c r="AG479" s="1268">
        <f t="shared" si="479"/>
        <v>0</v>
      </c>
      <c r="AH479" s="1432">
        <f t="shared" si="480"/>
        <v>0</v>
      </c>
      <c r="AI479" s="1268">
        <f t="shared" si="481"/>
        <v>0</v>
      </c>
      <c r="AJ479" s="1232">
        <f t="shared" si="482"/>
        <v>0</v>
      </c>
      <c r="AL479" s="1282" t="s">
        <v>82</v>
      </c>
      <c r="AM479" s="1283">
        <f t="shared" si="462"/>
        <v>26.79</v>
      </c>
      <c r="AN479" s="1291">
        <f t="shared" si="463"/>
        <v>26.79</v>
      </c>
      <c r="AO479" s="2196" t="s">
        <v>160</v>
      </c>
      <c r="AP479" s="2178">
        <f t="shared" si="453"/>
        <v>0</v>
      </c>
      <c r="AQ479" s="2159">
        <f t="shared" si="454"/>
        <v>0</v>
      </c>
    </row>
    <row r="480" spans="1:43" ht="15.75" thickBot="1">
      <c r="A480" s="176" t="s">
        <v>705</v>
      </c>
      <c r="B480" s="284" t="s">
        <v>916</v>
      </c>
      <c r="C480" s="874">
        <v>200</v>
      </c>
      <c r="D480" s="1791" t="s">
        <v>100</v>
      </c>
      <c r="E480" s="872" t="s">
        <v>101</v>
      </c>
      <c r="F480" s="1792" t="s">
        <v>102</v>
      </c>
      <c r="G480" s="1793" t="s">
        <v>100</v>
      </c>
      <c r="H480" s="174" t="s">
        <v>101</v>
      </c>
      <c r="I480" s="1794" t="s">
        <v>102</v>
      </c>
      <c r="J480" s="1795" t="s">
        <v>100</v>
      </c>
      <c r="K480" s="172" t="s">
        <v>101</v>
      </c>
      <c r="L480" s="173" t="s">
        <v>102</v>
      </c>
      <c r="M480" s="100"/>
      <c r="N480" s="1282" t="s">
        <v>64</v>
      </c>
      <c r="O480" s="1243"/>
      <c r="P480" s="1236"/>
      <c r="Q480" s="1243"/>
      <c r="R480" s="1339"/>
      <c r="S480" s="1243"/>
      <c r="T480" s="1444"/>
      <c r="U480" s="1243">
        <f t="shared" si="475"/>
        <v>0</v>
      </c>
      <c r="V480" s="1430">
        <f t="shared" si="476"/>
        <v>0</v>
      </c>
      <c r="W480" s="1243">
        <f t="shared" si="477"/>
        <v>0</v>
      </c>
      <c r="X480" s="1339">
        <f t="shared" si="478"/>
        <v>0</v>
      </c>
      <c r="Z480" s="2139" t="s">
        <v>859</v>
      </c>
      <c r="AA480" s="2182">
        <f t="shared" ref="AA480:AF480" si="485">SUM(AA467:AA479)</f>
        <v>126.30000000000001</v>
      </c>
      <c r="AB480" s="2183">
        <f t="shared" si="485"/>
        <v>113.6</v>
      </c>
      <c r="AC480" s="2184">
        <f t="shared" si="485"/>
        <v>135.23000000000002</v>
      </c>
      <c r="AD480" s="2185">
        <f t="shared" si="485"/>
        <v>94.2</v>
      </c>
      <c r="AE480" s="2186">
        <f t="shared" si="485"/>
        <v>24</v>
      </c>
      <c r="AF480" s="2145">
        <f t="shared" si="485"/>
        <v>19</v>
      </c>
      <c r="AG480" s="2147">
        <f t="shared" si="479"/>
        <v>261.53000000000003</v>
      </c>
      <c r="AH480" s="2148">
        <f t="shared" si="480"/>
        <v>207.8</v>
      </c>
      <c r="AI480" s="2147">
        <f t="shared" si="481"/>
        <v>159.23000000000002</v>
      </c>
      <c r="AJ480" s="2149">
        <f t="shared" si="482"/>
        <v>113.2</v>
      </c>
      <c r="AL480" s="1282" t="s">
        <v>89</v>
      </c>
      <c r="AM480" s="1283">
        <f t="shared" si="462"/>
        <v>6</v>
      </c>
      <c r="AN480" s="1291">
        <f t="shared" si="463"/>
        <v>6</v>
      </c>
      <c r="AO480" s="2139" t="s">
        <v>859</v>
      </c>
      <c r="AP480" s="2160">
        <f t="shared" si="453"/>
        <v>285.53000000000003</v>
      </c>
      <c r="AQ480" s="1519">
        <f t="shared" si="454"/>
        <v>226.8</v>
      </c>
    </row>
    <row r="481" spans="1:46">
      <c r="A481" s="112"/>
      <c r="B481" s="181" t="s">
        <v>246</v>
      </c>
      <c r="C481" s="111"/>
      <c r="D481" s="2335" t="s">
        <v>707</v>
      </c>
      <c r="E481" s="1785">
        <v>208</v>
      </c>
      <c r="F481" s="1786">
        <v>200</v>
      </c>
      <c r="G481" s="140" t="s">
        <v>708</v>
      </c>
      <c r="H481" s="1785">
        <v>23</v>
      </c>
      <c r="I481" s="1797">
        <v>23</v>
      </c>
      <c r="J481" s="1770" t="s">
        <v>80</v>
      </c>
      <c r="K481" s="139">
        <v>20</v>
      </c>
      <c r="L481" s="1798">
        <v>20</v>
      </c>
      <c r="M481" s="100"/>
      <c r="N481" s="1282" t="s">
        <v>445</v>
      </c>
      <c r="O481" s="1556"/>
      <c r="P481" s="1236"/>
      <c r="Q481" s="1243"/>
      <c r="R481" s="1339"/>
      <c r="S481" s="1243"/>
      <c r="T481" s="1444"/>
      <c r="U481" s="1243">
        <f t="shared" si="475"/>
        <v>0</v>
      </c>
      <c r="V481" s="1430">
        <f t="shared" si="476"/>
        <v>0</v>
      </c>
      <c r="W481" s="1243">
        <f t="shared" si="477"/>
        <v>0</v>
      </c>
      <c r="X481" s="1339">
        <f t="shared" si="478"/>
        <v>0</v>
      </c>
      <c r="Z481" s="2104" t="s">
        <v>925</v>
      </c>
      <c r="AA481" s="1043"/>
      <c r="AB481" s="1512"/>
      <c r="AC481" s="1267"/>
      <c r="AD481" s="1429"/>
      <c r="AE481" s="1267"/>
      <c r="AF481" s="1508"/>
      <c r="AG481" s="1267">
        <f t="shared" si="479"/>
        <v>0</v>
      </c>
      <c r="AH481" s="1430">
        <f t="shared" si="480"/>
        <v>0</v>
      </c>
      <c r="AI481" s="1267">
        <f t="shared" si="481"/>
        <v>0</v>
      </c>
      <c r="AJ481" s="1339">
        <f t="shared" si="482"/>
        <v>0</v>
      </c>
      <c r="AL481" s="1282" t="s">
        <v>131</v>
      </c>
      <c r="AM481" s="1283">
        <f t="shared" si="462"/>
        <v>2.0580999999999996</v>
      </c>
      <c r="AN481" s="1291">
        <f t="shared" si="463"/>
        <v>82.323999999999998</v>
      </c>
      <c r="AO481" s="2104" t="s">
        <v>858</v>
      </c>
    </row>
    <row r="482" spans="1:46">
      <c r="A482" s="176" t="s">
        <v>706</v>
      </c>
      <c r="B482" s="284" t="s">
        <v>295</v>
      </c>
      <c r="C482" s="1796" t="s">
        <v>739</v>
      </c>
      <c r="D482" s="1799"/>
      <c r="E482" s="1788"/>
      <c r="F482" s="1800"/>
      <c r="G482" s="199" t="s">
        <v>81</v>
      </c>
      <c r="H482" s="243">
        <v>76</v>
      </c>
      <c r="I482" s="1730">
        <v>76</v>
      </c>
      <c r="J482" s="261" t="s">
        <v>82</v>
      </c>
      <c r="K482" s="243">
        <v>0.9</v>
      </c>
      <c r="L482" s="1801">
        <v>0.9</v>
      </c>
      <c r="M482" s="100"/>
      <c r="N482" s="1282" t="s">
        <v>67</v>
      </c>
      <c r="O482" s="1243">
        <f>E454</f>
        <v>11.5</v>
      </c>
      <c r="P482" s="1236">
        <f>F454</f>
        <v>11.5</v>
      </c>
      <c r="Q482" s="1243"/>
      <c r="R482" s="1339"/>
      <c r="S482" s="1243"/>
      <c r="T482" s="1444"/>
      <c r="U482" s="1243">
        <f t="shared" si="475"/>
        <v>11.5</v>
      </c>
      <c r="V482" s="1430">
        <f t="shared" si="476"/>
        <v>11.5</v>
      </c>
      <c r="W482" s="1243">
        <f t="shared" si="477"/>
        <v>0</v>
      </c>
      <c r="X482" s="1339">
        <f t="shared" si="478"/>
        <v>0</v>
      </c>
      <c r="Z482" s="1301" t="s">
        <v>128</v>
      </c>
      <c r="AA482" s="1043"/>
      <c r="AB482" s="1512"/>
      <c r="AC482" s="1267"/>
      <c r="AD482" s="1429"/>
      <c r="AE482" s="1267"/>
      <c r="AF482" s="1508"/>
      <c r="AG482" s="1267">
        <f t="shared" si="479"/>
        <v>0</v>
      </c>
      <c r="AH482" s="1430">
        <f t="shared" si="480"/>
        <v>0</v>
      </c>
      <c r="AI482" s="1267">
        <f t="shared" si="481"/>
        <v>0</v>
      </c>
      <c r="AJ482" s="1339">
        <f t="shared" si="482"/>
        <v>0</v>
      </c>
      <c r="AL482" s="1282" t="s">
        <v>50</v>
      </c>
      <c r="AM482" s="1283">
        <f t="shared" si="462"/>
        <v>15.6</v>
      </c>
      <c r="AN482" s="1291">
        <f t="shared" si="463"/>
        <v>15.6</v>
      </c>
      <c r="AO482" s="1301" t="s">
        <v>130</v>
      </c>
      <c r="AP482" s="1503">
        <f t="shared" ref="AP482:AQ488" si="486">AA481+AC481+AE481</f>
        <v>0</v>
      </c>
      <c r="AQ482" s="1518">
        <f t="shared" si="486"/>
        <v>0</v>
      </c>
    </row>
    <row r="483" spans="1:46">
      <c r="A483" s="683"/>
      <c r="B483" s="1087" t="s">
        <v>820</v>
      </c>
      <c r="C483" s="100"/>
      <c r="D483" s="1802"/>
      <c r="E483" s="124"/>
      <c r="F483" s="1803"/>
      <c r="G483" s="1804" t="s">
        <v>68</v>
      </c>
      <c r="H483" s="1805">
        <v>24</v>
      </c>
      <c r="I483" s="1806">
        <v>19</v>
      </c>
      <c r="J483" s="181" t="s">
        <v>79</v>
      </c>
      <c r="K483" s="1805">
        <v>0.9</v>
      </c>
      <c r="L483" s="1727">
        <v>0.9</v>
      </c>
      <c r="M483" s="100"/>
      <c r="N483" s="1282" t="s">
        <v>82</v>
      </c>
      <c r="O483" s="1243">
        <f>E461+K453+K457</f>
        <v>7.6</v>
      </c>
      <c r="P483" s="1448">
        <f>F461+L453+L457</f>
        <v>7.6</v>
      </c>
      <c r="Q483" s="1243">
        <f>E471+H472+K468+K470</f>
        <v>12.290000000000001</v>
      </c>
      <c r="R483" s="1430">
        <f>F471+I472+L468+L470</f>
        <v>12.290000000000001</v>
      </c>
      <c r="S483" s="1243">
        <f>H484+H487+K482</f>
        <v>6.9</v>
      </c>
      <c r="T483" s="1449">
        <f>I484+L482+I487</f>
        <v>6.9</v>
      </c>
      <c r="U483" s="1243">
        <f t="shared" si="475"/>
        <v>19.89</v>
      </c>
      <c r="V483" s="1430">
        <f t="shared" si="476"/>
        <v>19.89</v>
      </c>
      <c r="W483" s="1243">
        <f t="shared" si="477"/>
        <v>19.190000000000001</v>
      </c>
      <c r="X483" s="1339">
        <f t="shared" si="478"/>
        <v>19.190000000000001</v>
      </c>
      <c r="Z483" s="1301" t="s">
        <v>126</v>
      </c>
      <c r="AA483" s="1043"/>
      <c r="AB483" s="1515"/>
      <c r="AC483" s="1267"/>
      <c r="AD483" s="1429"/>
      <c r="AE483" s="1267"/>
      <c r="AF483" s="1508"/>
      <c r="AG483" s="1267">
        <f t="shared" si="479"/>
        <v>0</v>
      </c>
      <c r="AH483" s="1430">
        <f t="shared" si="480"/>
        <v>0</v>
      </c>
      <c r="AI483" s="1267">
        <f t="shared" si="481"/>
        <v>0</v>
      </c>
      <c r="AJ483" s="1339">
        <f t="shared" si="482"/>
        <v>0</v>
      </c>
      <c r="AL483" s="1282" t="s">
        <v>140</v>
      </c>
      <c r="AM483" s="1283">
        <f t="shared" si="462"/>
        <v>0</v>
      </c>
      <c r="AN483" s="1291">
        <f t="shared" si="463"/>
        <v>0</v>
      </c>
      <c r="AO483" s="1301" t="s">
        <v>128</v>
      </c>
      <c r="AP483" s="1503">
        <f t="shared" si="486"/>
        <v>0</v>
      </c>
      <c r="AQ483" s="1518">
        <f t="shared" si="486"/>
        <v>0</v>
      </c>
    </row>
    <row r="484" spans="1:46">
      <c r="A484" s="201" t="s">
        <v>9</v>
      </c>
      <c r="B484" s="261" t="s">
        <v>741</v>
      </c>
      <c r="C484" s="273">
        <v>17</v>
      </c>
      <c r="D484" s="1807"/>
      <c r="E484" s="109"/>
      <c r="F484" s="1808"/>
      <c r="G484" s="198" t="s">
        <v>82</v>
      </c>
      <c r="H484" s="274">
        <v>2</v>
      </c>
      <c r="I484" s="1809">
        <v>2</v>
      </c>
      <c r="J484" s="1810" t="s">
        <v>709</v>
      </c>
      <c r="K484" s="244">
        <v>1E-3</v>
      </c>
      <c r="L484" s="1801">
        <v>1E-3</v>
      </c>
      <c r="M484" s="100"/>
      <c r="N484" s="1282" t="s">
        <v>89</v>
      </c>
      <c r="O484" s="1243">
        <f>E452</f>
        <v>6</v>
      </c>
      <c r="P484" s="1236">
        <f>F452</f>
        <v>6</v>
      </c>
      <c r="Q484" s="1243"/>
      <c r="R484" s="1339"/>
      <c r="S484" s="1243"/>
      <c r="T484" s="1444"/>
      <c r="U484" s="1243">
        <f t="shared" si="475"/>
        <v>6</v>
      </c>
      <c r="V484" s="1430">
        <f t="shared" si="476"/>
        <v>6</v>
      </c>
      <c r="W484" s="1243">
        <f t="shared" si="477"/>
        <v>0</v>
      </c>
      <c r="X484" s="1339">
        <f t="shared" si="478"/>
        <v>0</v>
      </c>
      <c r="Z484" s="1301" t="s">
        <v>432</v>
      </c>
      <c r="AA484" s="1043"/>
      <c r="AB484" s="1516"/>
      <c r="AC484" s="1267"/>
      <c r="AD484" s="1429"/>
      <c r="AE484" s="1267"/>
      <c r="AF484" s="1508"/>
      <c r="AG484" s="1267">
        <f t="shared" si="479"/>
        <v>0</v>
      </c>
      <c r="AH484" s="1430">
        <f t="shared" si="480"/>
        <v>0</v>
      </c>
      <c r="AI484" s="1267">
        <f t="shared" si="481"/>
        <v>0</v>
      </c>
      <c r="AJ484" s="1339">
        <f t="shared" si="482"/>
        <v>0</v>
      </c>
      <c r="AL484" s="1282" t="s">
        <v>52</v>
      </c>
      <c r="AM484" s="1283">
        <f t="shared" si="462"/>
        <v>1.5</v>
      </c>
      <c r="AN484" s="1291">
        <f t="shared" si="463"/>
        <v>1.5</v>
      </c>
      <c r="AO484" s="1301" t="s">
        <v>126</v>
      </c>
      <c r="AP484" s="1503">
        <f t="shared" si="486"/>
        <v>0</v>
      </c>
      <c r="AQ484" s="1518">
        <f t="shared" si="486"/>
        <v>0</v>
      </c>
    </row>
    <row r="485" spans="1:46" ht="15.75" thickBot="1">
      <c r="A485" s="112"/>
      <c r="B485" s="1775"/>
      <c r="C485" s="100"/>
      <c r="D485" s="112"/>
      <c r="E485" s="115"/>
      <c r="F485" s="111"/>
      <c r="G485" s="198" t="s">
        <v>164</v>
      </c>
      <c r="H485" s="1811" t="s">
        <v>625</v>
      </c>
      <c r="I485" s="1772">
        <v>2</v>
      </c>
      <c r="J485" s="261" t="s">
        <v>83</v>
      </c>
      <c r="K485" s="1811">
        <v>0.16</v>
      </c>
      <c r="L485" s="245">
        <v>0.16</v>
      </c>
      <c r="M485" s="100"/>
      <c r="N485" s="777" t="s">
        <v>145</v>
      </c>
      <c r="O485" s="1243"/>
      <c r="P485" s="1448"/>
      <c r="Q485" s="1691">
        <f>R485/1000/0.04</f>
        <v>2.0080999999999998</v>
      </c>
      <c r="R485" s="1430">
        <f>L466+I468</f>
        <v>80.323999999999998</v>
      </c>
      <c r="S485" s="1246">
        <f>T485/1000/0.04</f>
        <v>0.05</v>
      </c>
      <c r="T485" s="1449">
        <f>I485</f>
        <v>2</v>
      </c>
      <c r="U485" s="1243">
        <f t="shared" si="475"/>
        <v>2.0080999999999998</v>
      </c>
      <c r="V485" s="1430">
        <f t="shared" si="476"/>
        <v>80.323999999999998</v>
      </c>
      <c r="W485" s="1243">
        <f t="shared" si="477"/>
        <v>2.0580999999999996</v>
      </c>
      <c r="X485" s="1339">
        <f t="shared" si="478"/>
        <v>82.323999999999998</v>
      </c>
      <c r="Z485" s="1300" t="s">
        <v>96</v>
      </c>
      <c r="AA485" s="1043"/>
      <c r="AB485" s="1513"/>
      <c r="AC485" s="1737"/>
      <c r="AD485" s="1429"/>
      <c r="AE485" s="1267"/>
      <c r="AF485" s="1508"/>
      <c r="AG485" s="1267">
        <f t="shared" si="479"/>
        <v>0</v>
      </c>
      <c r="AH485" s="1430">
        <f t="shared" si="480"/>
        <v>0</v>
      </c>
      <c r="AI485" s="1267">
        <f t="shared" si="481"/>
        <v>0</v>
      </c>
      <c r="AJ485" s="1339">
        <f t="shared" si="482"/>
        <v>0</v>
      </c>
      <c r="AL485" s="1282" t="s">
        <v>138</v>
      </c>
      <c r="AM485" s="1283">
        <f t="shared" si="462"/>
        <v>0</v>
      </c>
      <c r="AN485" s="1291">
        <f t="shared" si="463"/>
        <v>0</v>
      </c>
      <c r="AO485" s="1301" t="s">
        <v>432</v>
      </c>
      <c r="AP485" s="1503">
        <f t="shared" si="486"/>
        <v>0</v>
      </c>
      <c r="AQ485" s="1518">
        <f t="shared" si="486"/>
        <v>0</v>
      </c>
    </row>
    <row r="486" spans="1:46" ht="15.75" thickBot="1">
      <c r="A486" s="112"/>
      <c r="B486" s="1775"/>
      <c r="C486" s="100"/>
      <c r="D486" s="112"/>
      <c r="E486" s="115"/>
      <c r="F486" s="111"/>
      <c r="G486" s="1804" t="s">
        <v>710</v>
      </c>
      <c r="H486" s="1805">
        <v>3</v>
      </c>
      <c r="I486" s="1806">
        <v>3</v>
      </c>
      <c r="J486" s="261" t="s">
        <v>50</v>
      </c>
      <c r="K486" s="1805">
        <v>1.6</v>
      </c>
      <c r="L486" s="1727">
        <v>1.6</v>
      </c>
      <c r="M486" s="100"/>
      <c r="N486" s="1282" t="s">
        <v>50</v>
      </c>
      <c r="O486" s="1243">
        <f>H459</f>
        <v>7</v>
      </c>
      <c r="P486" s="1450">
        <f>I459</f>
        <v>7</v>
      </c>
      <c r="Q486" s="1243">
        <f>K476</f>
        <v>7</v>
      </c>
      <c r="R486" s="1430">
        <f>L476</f>
        <v>7</v>
      </c>
      <c r="S486" s="1243">
        <f>K486</f>
        <v>1.6</v>
      </c>
      <c r="T486" s="1441">
        <f>L486</f>
        <v>1.6</v>
      </c>
      <c r="U486" s="1243">
        <f t="shared" si="475"/>
        <v>14</v>
      </c>
      <c r="V486" s="1430">
        <f t="shared" si="476"/>
        <v>14</v>
      </c>
      <c r="W486" s="1243">
        <f t="shared" si="477"/>
        <v>8.6</v>
      </c>
      <c r="X486" s="1339">
        <f t="shared" si="478"/>
        <v>8.6</v>
      </c>
      <c r="Z486" s="2139" t="s">
        <v>860</v>
      </c>
      <c r="AA486" s="2144">
        <f t="shared" ref="AA486:AF486" si="487">SUM(AA481:AA485)</f>
        <v>0</v>
      </c>
      <c r="AB486" s="2145">
        <f t="shared" si="487"/>
        <v>0</v>
      </c>
      <c r="AC486" s="2146">
        <f t="shared" si="487"/>
        <v>0</v>
      </c>
      <c r="AD486" s="2145">
        <f t="shared" si="487"/>
        <v>0</v>
      </c>
      <c r="AE486" s="2146">
        <f t="shared" si="487"/>
        <v>0</v>
      </c>
      <c r="AF486" s="2145">
        <f t="shared" si="487"/>
        <v>0</v>
      </c>
      <c r="AG486" s="2147">
        <f t="shared" si="479"/>
        <v>0</v>
      </c>
      <c r="AH486" s="2148">
        <f t="shared" si="480"/>
        <v>0</v>
      </c>
      <c r="AI486" s="2147">
        <f t="shared" si="481"/>
        <v>0</v>
      </c>
      <c r="AJ486" s="2149">
        <f t="shared" si="482"/>
        <v>0</v>
      </c>
      <c r="AL486" s="1282" t="s">
        <v>137</v>
      </c>
      <c r="AM486" s="1283">
        <f t="shared" si="462"/>
        <v>0</v>
      </c>
      <c r="AN486" s="1291">
        <f t="shared" si="463"/>
        <v>0</v>
      </c>
      <c r="AO486" s="2157" t="s">
        <v>96</v>
      </c>
      <c r="AP486" s="2178">
        <f t="shared" si="486"/>
        <v>0</v>
      </c>
      <c r="AQ486" s="2159">
        <f t="shared" si="486"/>
        <v>0</v>
      </c>
    </row>
    <row r="487" spans="1:46" ht="15.75" thickBot="1">
      <c r="A487" s="1812" t="s">
        <v>400</v>
      </c>
      <c r="B487" s="1813"/>
      <c r="C487" s="1814">
        <f>C480+C484+100+20</f>
        <v>337</v>
      </c>
      <c r="D487" s="1777"/>
      <c r="E487" s="1780"/>
      <c r="F487" s="1779"/>
      <c r="G487" s="1817" t="s">
        <v>82</v>
      </c>
      <c r="H487" s="1815">
        <v>4</v>
      </c>
      <c r="I487" s="1816">
        <v>4</v>
      </c>
      <c r="J487" s="1780"/>
      <c r="K487" s="1780"/>
      <c r="L487" s="1779"/>
      <c r="M487" s="100"/>
      <c r="N487" s="1282" t="s">
        <v>140</v>
      </c>
      <c r="O487" s="1243"/>
      <c r="P487" s="1236"/>
      <c r="Q487" s="1243"/>
      <c r="R487" s="1339"/>
      <c r="S487" s="1243"/>
      <c r="T487" s="1444"/>
      <c r="U487" s="1243">
        <f t="shared" si="475"/>
        <v>0</v>
      </c>
      <c r="V487" s="1430">
        <f t="shared" si="476"/>
        <v>0</v>
      </c>
      <c r="W487" s="1243">
        <f t="shared" si="477"/>
        <v>0</v>
      </c>
      <c r="X487" s="1339">
        <f t="shared" si="478"/>
        <v>0</v>
      </c>
      <c r="Z487" s="2134" t="s">
        <v>861</v>
      </c>
      <c r="AA487" s="2135">
        <f t="shared" ref="AA487:AF487" si="488">AA486+AA480</f>
        <v>126.30000000000001</v>
      </c>
      <c r="AB487" s="2135">
        <f t="shared" si="488"/>
        <v>113.6</v>
      </c>
      <c r="AC487" s="2170">
        <f t="shared" si="488"/>
        <v>135.23000000000002</v>
      </c>
      <c r="AD487" s="2177">
        <f t="shared" si="488"/>
        <v>94.2</v>
      </c>
      <c r="AE487" s="2135">
        <f t="shared" si="488"/>
        <v>24</v>
      </c>
      <c r="AF487" s="2135">
        <f t="shared" si="488"/>
        <v>19</v>
      </c>
      <c r="AG487" s="2176">
        <f t="shared" si="479"/>
        <v>261.53000000000003</v>
      </c>
      <c r="AH487" s="2137">
        <f t="shared" si="480"/>
        <v>207.8</v>
      </c>
      <c r="AI487" s="2176">
        <f t="shared" si="481"/>
        <v>159.23000000000002</v>
      </c>
      <c r="AJ487" s="2187">
        <f t="shared" si="482"/>
        <v>113.2</v>
      </c>
      <c r="AL487" s="1282" t="s">
        <v>77</v>
      </c>
      <c r="AM487" s="1283">
        <f t="shared" si="462"/>
        <v>0</v>
      </c>
      <c r="AN487" s="1291">
        <f t="shared" si="463"/>
        <v>0</v>
      </c>
      <c r="AO487" s="2139" t="s">
        <v>860</v>
      </c>
      <c r="AP487" s="2192">
        <f t="shared" si="486"/>
        <v>0</v>
      </c>
      <c r="AQ487" s="1519">
        <f t="shared" si="486"/>
        <v>0</v>
      </c>
    </row>
    <row r="488" spans="1:46" ht="15.75" thickBot="1">
      <c r="M488" s="100"/>
      <c r="N488" s="1282" t="s">
        <v>442</v>
      </c>
      <c r="O488" s="1243">
        <f>H456</f>
        <v>1.5</v>
      </c>
      <c r="P488" s="1236">
        <f>I456</f>
        <v>1.5</v>
      </c>
      <c r="Q488" s="1243"/>
      <c r="R488" s="1339"/>
      <c r="S488" s="1243"/>
      <c r="T488" s="1444"/>
      <c r="U488" s="1243">
        <f t="shared" si="475"/>
        <v>1.5</v>
      </c>
      <c r="V488" s="1430">
        <f t="shared" si="476"/>
        <v>1.5</v>
      </c>
      <c r="W488" s="1243">
        <f t="shared" si="477"/>
        <v>0</v>
      </c>
      <c r="X488" s="1339">
        <f t="shared" si="478"/>
        <v>0</v>
      </c>
      <c r="Z488" s="1333" t="s">
        <v>413</v>
      </c>
      <c r="AA488" s="1334"/>
      <c r="AB488" s="1335"/>
      <c r="AC488" s="1043"/>
      <c r="AD488" s="1336"/>
      <c r="AE488" s="1043"/>
      <c r="AF488" s="1337"/>
      <c r="AG488" s="1267"/>
      <c r="AH488" s="1338"/>
      <c r="AI488" s="1267"/>
      <c r="AJ488" s="1339"/>
      <c r="AL488" s="1282" t="s">
        <v>54</v>
      </c>
      <c r="AM488" s="1283">
        <f t="shared" si="462"/>
        <v>1.9799999999999998</v>
      </c>
      <c r="AN488" s="1291">
        <f t="shared" si="463"/>
        <v>1.9799999999999998</v>
      </c>
      <c r="AO488" s="2194" t="s">
        <v>135</v>
      </c>
      <c r="AP488" s="2195">
        <f t="shared" si="486"/>
        <v>285.53000000000003</v>
      </c>
      <c r="AQ488" s="1519">
        <f t="shared" si="486"/>
        <v>226.8</v>
      </c>
    </row>
    <row r="489" spans="1:46">
      <c r="M489" s="100"/>
      <c r="N489" s="1282" t="s">
        <v>138</v>
      </c>
      <c r="O489" s="1243"/>
      <c r="P489" s="1236"/>
      <c r="Q489" s="1243"/>
      <c r="R489" s="1339"/>
      <c r="S489" s="1243"/>
      <c r="T489" s="1444"/>
      <c r="U489" s="1243">
        <f t="shared" si="475"/>
        <v>0</v>
      </c>
      <c r="V489" s="1430">
        <f t="shared" si="476"/>
        <v>0</v>
      </c>
      <c r="W489" s="1243">
        <f t="shared" si="477"/>
        <v>0</v>
      </c>
      <c r="X489" s="1339">
        <f t="shared" si="478"/>
        <v>0</v>
      </c>
      <c r="Z489" s="1340" t="s">
        <v>414</v>
      </c>
      <c r="AA489" s="1341"/>
      <c r="AB489" s="1342"/>
      <c r="AC489" s="1043">
        <f>E478</f>
        <v>120</v>
      </c>
      <c r="AD489" s="1343">
        <f>F478</f>
        <v>120</v>
      </c>
      <c r="AE489" s="1267"/>
      <c r="AF489" s="1344"/>
      <c r="AG489" s="1267">
        <f t="shared" ref="AG489:AJ491" si="489">AA489+AC489</f>
        <v>120</v>
      </c>
      <c r="AH489" s="1345">
        <f t="shared" si="489"/>
        <v>120</v>
      </c>
      <c r="AI489" s="1267">
        <f t="shared" si="489"/>
        <v>120</v>
      </c>
      <c r="AJ489" s="1346">
        <f t="shared" si="489"/>
        <v>120</v>
      </c>
      <c r="AL489" s="1282" t="s">
        <v>116</v>
      </c>
      <c r="AM489" s="1283">
        <f t="shared" si="462"/>
        <v>0</v>
      </c>
      <c r="AN489" s="1291">
        <f t="shared" si="463"/>
        <v>0</v>
      </c>
      <c r="AO489" s="2193" t="s">
        <v>413</v>
      </c>
      <c r="AP489" s="1304"/>
      <c r="AQ489" s="78"/>
    </row>
    <row r="490" spans="1:46">
      <c r="M490" s="100"/>
      <c r="N490" s="1282" t="s">
        <v>137</v>
      </c>
      <c r="O490" s="1243"/>
      <c r="P490" s="1236"/>
      <c r="Q490" s="1243"/>
      <c r="R490" s="1339"/>
      <c r="S490" s="1243"/>
      <c r="T490" s="1444"/>
      <c r="U490" s="1243">
        <f t="shared" si="475"/>
        <v>0</v>
      </c>
      <c r="V490" s="1430">
        <f t="shared" si="476"/>
        <v>0</v>
      </c>
      <c r="W490" s="1243">
        <f t="shared" si="477"/>
        <v>0</v>
      </c>
      <c r="X490" s="1339">
        <f t="shared" si="478"/>
        <v>0</v>
      </c>
      <c r="Z490" s="1347" t="s">
        <v>415</v>
      </c>
      <c r="AA490" s="1348"/>
      <c r="AB490" s="1349"/>
      <c r="AC490" s="1043"/>
      <c r="AD490" s="1350"/>
      <c r="AE490" s="1351"/>
      <c r="AF490" s="1352"/>
      <c r="AG490" s="1267">
        <f t="shared" si="489"/>
        <v>0</v>
      </c>
      <c r="AH490" s="1345">
        <f t="shared" si="489"/>
        <v>0</v>
      </c>
      <c r="AI490" s="1267">
        <f t="shared" si="489"/>
        <v>0</v>
      </c>
      <c r="AJ490" s="1346">
        <f t="shared" si="489"/>
        <v>0</v>
      </c>
      <c r="AL490" s="1252" t="s">
        <v>167</v>
      </c>
      <c r="AM490" s="1283">
        <f t="shared" si="462"/>
        <v>0.81</v>
      </c>
      <c r="AN490" s="1291">
        <f t="shared" si="463"/>
        <v>0.81</v>
      </c>
      <c r="AO490" s="1306" t="s">
        <v>414</v>
      </c>
      <c r="AP490" s="1307">
        <f t="shared" ref="AP490:AP504" si="490">AA489+AC489+AE489</f>
        <v>120</v>
      </c>
      <c r="AQ490" s="1308">
        <f t="shared" ref="AQ490:AQ504" si="491">AB489+AD489+AF489</f>
        <v>120</v>
      </c>
    </row>
    <row r="491" spans="1:46">
      <c r="M491" s="100"/>
      <c r="N491" s="1282" t="s">
        <v>77</v>
      </c>
      <c r="O491" s="1243"/>
      <c r="P491" s="1236"/>
      <c r="Q491" s="1243"/>
      <c r="R491" s="1339"/>
      <c r="S491" s="1243"/>
      <c r="T491" s="1444"/>
      <c r="U491" s="1243">
        <f t="shared" si="475"/>
        <v>0</v>
      </c>
      <c r="V491" s="1430">
        <f t="shared" si="476"/>
        <v>0</v>
      </c>
      <c r="W491" s="1243">
        <f t="shared" si="477"/>
        <v>0</v>
      </c>
      <c r="X491" s="1339">
        <f t="shared" si="478"/>
        <v>0</v>
      </c>
      <c r="Z491" s="1353" t="s">
        <v>416</v>
      </c>
      <c r="AA491" s="1694"/>
      <c r="AB491" s="1349"/>
      <c r="AC491" s="1043"/>
      <c r="AD491" s="1350"/>
      <c r="AE491" s="1267"/>
      <c r="AF491" s="1352"/>
      <c r="AG491" s="1267">
        <f t="shared" si="489"/>
        <v>0</v>
      </c>
      <c r="AH491" s="1345">
        <f t="shared" si="489"/>
        <v>0</v>
      </c>
      <c r="AI491" s="1267">
        <f t="shared" si="489"/>
        <v>0</v>
      </c>
      <c r="AJ491" s="1346">
        <f t="shared" si="489"/>
        <v>0</v>
      </c>
      <c r="AL491" s="1253" t="s">
        <v>163</v>
      </c>
      <c r="AM491" s="1283">
        <f t="shared" si="462"/>
        <v>9.0000000000000011E-3</v>
      </c>
      <c r="AN491" s="1291">
        <f t="shared" si="463"/>
        <v>9.0000000000000011E-3</v>
      </c>
      <c r="AO491" s="1309" t="s">
        <v>415</v>
      </c>
      <c r="AP491" s="1283">
        <f t="shared" si="490"/>
        <v>0</v>
      </c>
      <c r="AQ491" s="1308">
        <f t="shared" si="491"/>
        <v>0</v>
      </c>
    </row>
    <row r="492" spans="1:46" ht="15.75" thickBot="1">
      <c r="M492" s="100"/>
      <c r="N492" s="476" t="s">
        <v>443</v>
      </c>
      <c r="O492" s="1243">
        <f>E459+K454</f>
        <v>0.87</v>
      </c>
      <c r="P492" s="1236">
        <f>F459+L454</f>
        <v>0.87</v>
      </c>
      <c r="Q492" s="1246">
        <f>E472+H471+K469</f>
        <v>0.95</v>
      </c>
      <c r="R492" s="1339">
        <f>F472+L469+I471</f>
        <v>0.95</v>
      </c>
      <c r="S492" s="1246">
        <f>K485</f>
        <v>0.16</v>
      </c>
      <c r="T492" s="1444">
        <f>L485</f>
        <v>0.16</v>
      </c>
      <c r="U492" s="1243">
        <f t="shared" si="475"/>
        <v>1.8199999999999998</v>
      </c>
      <c r="V492" s="1430">
        <f t="shared" si="476"/>
        <v>1.8199999999999998</v>
      </c>
      <c r="W492" s="1243">
        <f t="shared" si="477"/>
        <v>1.1099999999999999</v>
      </c>
      <c r="X492" s="1339">
        <f t="shared" si="478"/>
        <v>1.1099999999999999</v>
      </c>
      <c r="Z492" s="1354" t="s">
        <v>417</v>
      </c>
      <c r="AA492" s="1355">
        <f>H461</f>
        <v>7.5</v>
      </c>
      <c r="AB492" s="1356">
        <f>I461</f>
        <v>7</v>
      </c>
      <c r="AC492" s="1265"/>
      <c r="AD492" s="1357"/>
      <c r="AE492" s="1268"/>
      <c r="AF492" s="1358"/>
      <c r="AG492" s="1268">
        <f>AA492+AC492</f>
        <v>7.5</v>
      </c>
      <c r="AH492" s="1359"/>
      <c r="AI492" s="1268">
        <f t="shared" ref="AI492:AI504" si="492">AC492+AE492</f>
        <v>0</v>
      </c>
      <c r="AJ492" s="1360"/>
      <c r="AL492" s="1254" t="s">
        <v>407</v>
      </c>
      <c r="AM492" s="1283">
        <f t="shared" si="462"/>
        <v>0.8</v>
      </c>
      <c r="AN492" s="1291">
        <f t="shared" si="463"/>
        <v>0.8</v>
      </c>
      <c r="AO492" s="1310" t="s">
        <v>416</v>
      </c>
      <c r="AP492" s="1283">
        <f t="shared" si="490"/>
        <v>0</v>
      </c>
      <c r="AQ492" s="1308">
        <f t="shared" si="491"/>
        <v>0</v>
      </c>
    </row>
    <row r="493" spans="1:46" ht="15.75" thickBot="1">
      <c r="M493" s="100"/>
      <c r="N493" s="1282" t="s">
        <v>444</v>
      </c>
      <c r="O493" s="1243"/>
      <c r="P493" s="1236"/>
      <c r="Q493" s="1243"/>
      <c r="R493" s="1339"/>
      <c r="S493" s="1243"/>
      <c r="T493" s="1444"/>
      <c r="U493" s="1243">
        <f t="shared" si="475"/>
        <v>0</v>
      </c>
      <c r="V493" s="1430">
        <f t="shared" si="476"/>
        <v>0</v>
      </c>
      <c r="W493" s="1243">
        <f t="shared" si="477"/>
        <v>0</v>
      </c>
      <c r="X493" s="1339">
        <f t="shared" si="478"/>
        <v>0</v>
      </c>
      <c r="Z493" s="1361" t="s">
        <v>418</v>
      </c>
      <c r="AA493" s="1362">
        <f>SUM(AA489:AA492)</f>
        <v>7.5</v>
      </c>
      <c r="AB493" s="1363">
        <f>AB489+AB490+AB491+AB492</f>
        <v>7</v>
      </c>
      <c r="AC493" s="1364">
        <f>AC489+AC490+AC491+AC492</f>
        <v>120</v>
      </c>
      <c r="AD493" s="1365">
        <f>AD489+AD490+AD491+AD492</f>
        <v>120</v>
      </c>
      <c r="AE493" s="1366">
        <f>SUM(AE489:AE492)</f>
        <v>0</v>
      </c>
      <c r="AF493" s="1367">
        <f>SUM(AF489:AF492)</f>
        <v>0</v>
      </c>
      <c r="AG493" s="1366">
        <f>AA493+AC493</f>
        <v>127.5</v>
      </c>
      <c r="AH493" s="1368">
        <f>AB493+AD493</f>
        <v>127</v>
      </c>
      <c r="AI493" s="1366">
        <f t="shared" si="492"/>
        <v>120</v>
      </c>
      <c r="AJ493" s="1369">
        <f>AD493+AF493</f>
        <v>120</v>
      </c>
      <c r="AL493" s="1255" t="s">
        <v>136</v>
      </c>
      <c r="AM493" s="1292">
        <f t="shared" si="462"/>
        <v>0</v>
      </c>
      <c r="AN493" s="1293">
        <f t="shared" si="463"/>
        <v>0</v>
      </c>
      <c r="AO493" s="1311" t="s">
        <v>417</v>
      </c>
      <c r="AP493" s="1292">
        <f t="shared" si="490"/>
        <v>7.5</v>
      </c>
      <c r="AQ493" s="1312">
        <f t="shared" si="491"/>
        <v>7</v>
      </c>
    </row>
    <row r="494" spans="1:46" ht="15.75" thickBot="1">
      <c r="M494" s="100"/>
      <c r="N494" s="1252" t="s">
        <v>167</v>
      </c>
      <c r="O494" s="1629">
        <f t="shared" ref="O494:T494" si="493">O495+O496+O497+O498</f>
        <v>1E-3</v>
      </c>
      <c r="P494" s="1456">
        <f t="shared" si="493"/>
        <v>1E-3</v>
      </c>
      <c r="Q494" s="1247">
        <f t="shared" si="493"/>
        <v>0.80800000000000005</v>
      </c>
      <c r="R494" s="1455">
        <f t="shared" si="493"/>
        <v>0.80800000000000005</v>
      </c>
      <c r="S494" s="1257">
        <f t="shared" si="493"/>
        <v>1E-3</v>
      </c>
      <c r="T494" s="1456">
        <f t="shared" si="493"/>
        <v>1E-3</v>
      </c>
      <c r="U494" s="1243">
        <f t="shared" si="475"/>
        <v>0.80900000000000005</v>
      </c>
      <c r="V494" s="1430">
        <f t="shared" si="476"/>
        <v>0.80900000000000005</v>
      </c>
      <c r="W494" s="1243">
        <f t="shared" si="477"/>
        <v>0.80900000000000005</v>
      </c>
      <c r="X494" s="1339">
        <f t="shared" si="478"/>
        <v>0.80900000000000005</v>
      </c>
      <c r="Z494" s="1493" t="s">
        <v>427</v>
      </c>
      <c r="AA494" s="1384"/>
      <c r="AB494" s="1482"/>
      <c r="AC494" s="1386">
        <f>K475</f>
        <v>26.8</v>
      </c>
      <c r="AD494" s="1485">
        <f>L475</f>
        <v>25</v>
      </c>
      <c r="AE494" s="1384"/>
      <c r="AF494" s="1482"/>
      <c r="AG494" s="1266"/>
      <c r="AH494" s="1488"/>
      <c r="AI494" s="1266">
        <f t="shared" si="492"/>
        <v>26.8</v>
      </c>
      <c r="AJ494" s="1491"/>
      <c r="AL494" s="483" t="s">
        <v>98</v>
      </c>
      <c r="AM494" s="1294">
        <f>O499+Q499+S499</f>
        <v>7.4</v>
      </c>
      <c r="AN494" s="1295">
        <f>P499+R499+T499</f>
        <v>7.4</v>
      </c>
      <c r="AO494" s="1313" t="s">
        <v>418</v>
      </c>
      <c r="AP494" s="1314">
        <f t="shared" si="490"/>
        <v>127.5</v>
      </c>
      <c r="AQ494" s="1315">
        <f t="shared" si="491"/>
        <v>127</v>
      </c>
    </row>
    <row r="495" spans="1:46">
      <c r="M495" s="1475"/>
      <c r="N495" s="1253" t="s">
        <v>163</v>
      </c>
      <c r="O495" s="1248">
        <f>E458</f>
        <v>1E-3</v>
      </c>
      <c r="P495" s="1457">
        <f>F458</f>
        <v>1E-3</v>
      </c>
      <c r="Q495" s="1248">
        <f>E473</f>
        <v>8.0000000000000002E-3</v>
      </c>
      <c r="R495" s="1458">
        <f>F473</f>
        <v>8.0000000000000002E-3</v>
      </c>
      <c r="S495" s="1258"/>
      <c r="T495" s="1457"/>
      <c r="U495" s="1262">
        <f>O495+Q495</f>
        <v>9.0000000000000011E-3</v>
      </c>
      <c r="V495" s="1458">
        <f t="shared" si="476"/>
        <v>9.0000000000000011E-3</v>
      </c>
      <c r="W495" s="1244">
        <f t="shared" si="477"/>
        <v>8.0000000000000002E-3</v>
      </c>
      <c r="X495" s="1458">
        <f t="shared" si="478"/>
        <v>8.0000000000000002E-3</v>
      </c>
      <c r="Z495" s="1478" t="s">
        <v>428</v>
      </c>
      <c r="AA495" s="1390"/>
      <c r="AB495" s="1483"/>
      <c r="AC495" s="1392"/>
      <c r="AD495" s="1486"/>
      <c r="AE495" s="1390"/>
      <c r="AF495" s="1483"/>
      <c r="AG495" s="1267">
        <f t="shared" ref="AG495:AH497" si="494">AA495+AC495</f>
        <v>0</v>
      </c>
      <c r="AH495" s="1489">
        <f t="shared" si="494"/>
        <v>0</v>
      </c>
      <c r="AI495" s="1267">
        <f t="shared" si="492"/>
        <v>0</v>
      </c>
      <c r="AJ495" s="1442">
        <f t="shared" ref="AJ495:AJ500" si="495">AD495+AF495</f>
        <v>0</v>
      </c>
      <c r="AO495" s="1493" t="s">
        <v>427</v>
      </c>
      <c r="AP495" s="1304">
        <f t="shared" si="490"/>
        <v>26.8</v>
      </c>
      <c r="AQ495" s="1317">
        <f t="shared" si="491"/>
        <v>25</v>
      </c>
      <c r="AS495" s="11"/>
      <c r="AT495" s="11"/>
    </row>
    <row r="496" spans="1:46" ht="15.75" thickBot="1">
      <c r="M496" s="115"/>
      <c r="N496" s="1254" t="s">
        <v>407</v>
      </c>
      <c r="O496" s="1249"/>
      <c r="P496" s="1459"/>
      <c r="Q496" s="1249">
        <f>F475</f>
        <v>0.8</v>
      </c>
      <c r="R496" s="1460">
        <f>F475</f>
        <v>0.8</v>
      </c>
      <c r="S496" s="1259"/>
      <c r="T496" s="1459"/>
      <c r="U496" s="1262">
        <f>O496+Q496</f>
        <v>0.8</v>
      </c>
      <c r="V496" s="1458">
        <f t="shared" si="476"/>
        <v>0.8</v>
      </c>
      <c r="W496" s="1244">
        <f t="shared" si="477"/>
        <v>0.8</v>
      </c>
      <c r="X496" s="1458">
        <f t="shared" si="478"/>
        <v>0.8</v>
      </c>
      <c r="Z496" s="1479" t="s">
        <v>498</v>
      </c>
      <c r="AA496" s="1396"/>
      <c r="AB496" s="1484"/>
      <c r="AC496" s="1398"/>
      <c r="AD496" s="1487"/>
      <c r="AE496" s="1396"/>
      <c r="AF496" s="1484"/>
      <c r="AG496" s="1268">
        <f t="shared" si="494"/>
        <v>0</v>
      </c>
      <c r="AH496" s="1490">
        <f t="shared" si="494"/>
        <v>0</v>
      </c>
      <c r="AI496" s="1268">
        <f t="shared" si="492"/>
        <v>0</v>
      </c>
      <c r="AJ496" s="1492">
        <f t="shared" si="495"/>
        <v>0</v>
      </c>
      <c r="AO496" s="1478" t="s">
        <v>428</v>
      </c>
      <c r="AP496" s="1283">
        <f t="shared" si="490"/>
        <v>0</v>
      </c>
      <c r="AQ496" s="1308">
        <f t="shared" si="491"/>
        <v>0</v>
      </c>
      <c r="AS496" s="11"/>
      <c r="AT496" s="11"/>
    </row>
    <row r="497" spans="1:46" ht="15.75" thickBot="1">
      <c r="A497" s="100"/>
      <c r="B497" s="2631" t="s">
        <v>241</v>
      </c>
      <c r="C497" s="100"/>
      <c r="D497" s="100"/>
      <c r="E497" s="100"/>
      <c r="F497" s="2632"/>
      <c r="G497" s="2632"/>
      <c r="H497" s="2632"/>
      <c r="I497" s="100"/>
      <c r="J497" s="100"/>
      <c r="K497" s="2632"/>
      <c r="L497" s="100"/>
      <c r="M497" s="115"/>
      <c r="N497" s="1255" t="s">
        <v>136</v>
      </c>
      <c r="O497" s="1250"/>
      <c r="P497" s="1461"/>
      <c r="Q497" s="1250"/>
      <c r="R497" s="1462"/>
      <c r="S497" s="1260"/>
      <c r="T497" s="1461"/>
      <c r="U497" s="1262">
        <f>O497+Q497</f>
        <v>0</v>
      </c>
      <c r="V497" s="1458">
        <f t="shared" si="476"/>
        <v>0</v>
      </c>
      <c r="W497" s="1244">
        <f t="shared" si="477"/>
        <v>0</v>
      </c>
      <c r="X497" s="1458">
        <f t="shared" si="478"/>
        <v>0</v>
      </c>
      <c r="Z497" s="1480" t="s">
        <v>430</v>
      </c>
      <c r="AA497" s="1500">
        <f t="shared" ref="AA497:AF497" si="496">AA494+AA495+AA496</f>
        <v>0</v>
      </c>
      <c r="AB497" s="1425">
        <f t="shared" si="496"/>
        <v>0</v>
      </c>
      <c r="AC497" s="1481">
        <f t="shared" si="496"/>
        <v>26.8</v>
      </c>
      <c r="AD497" s="1423">
        <f t="shared" si="496"/>
        <v>25</v>
      </c>
      <c r="AE497" s="1500">
        <f t="shared" si="496"/>
        <v>0</v>
      </c>
      <c r="AF497" s="1425">
        <f t="shared" si="496"/>
        <v>0</v>
      </c>
      <c r="AG497" s="1331">
        <f t="shared" si="494"/>
        <v>26.8</v>
      </c>
      <c r="AH497" s="1424">
        <f t="shared" si="494"/>
        <v>25</v>
      </c>
      <c r="AI497" s="1331">
        <f t="shared" si="492"/>
        <v>26.8</v>
      </c>
      <c r="AJ497" s="1425">
        <f t="shared" si="495"/>
        <v>25</v>
      </c>
      <c r="AO497" s="1479" t="s">
        <v>429</v>
      </c>
      <c r="AP497" s="1292">
        <f t="shared" si="490"/>
        <v>0</v>
      </c>
      <c r="AQ497" s="1312">
        <f t="shared" si="491"/>
        <v>0</v>
      </c>
      <c r="AS497" s="11"/>
      <c r="AT497" s="11"/>
    </row>
    <row r="498" spans="1:46" ht="16.5" thickBot="1">
      <c r="A498" s="100"/>
      <c r="B498" s="2628"/>
      <c r="C498" s="2920" t="s">
        <v>565</v>
      </c>
      <c r="D498" s="100"/>
      <c r="E498" s="100"/>
      <c r="F498" s="100"/>
      <c r="G498" s="100"/>
      <c r="H498" s="100"/>
      <c r="I498" s="100"/>
      <c r="J498" s="100"/>
      <c r="K498" s="2921" t="s">
        <v>118</v>
      </c>
      <c r="L498" s="100"/>
      <c r="M498" s="115"/>
      <c r="N498" s="1255" t="s">
        <v>460</v>
      </c>
      <c r="O498" s="1250"/>
      <c r="P498" s="1461"/>
      <c r="Q498" s="1250"/>
      <c r="R498" s="1462"/>
      <c r="S498" s="1260">
        <f>K484</f>
        <v>1E-3</v>
      </c>
      <c r="T498" s="1461">
        <f>L484</f>
        <v>1E-3</v>
      </c>
      <c r="U498" s="1262">
        <f>O498+Q498</f>
        <v>0</v>
      </c>
      <c r="V498" s="1458">
        <f t="shared" si="476"/>
        <v>0</v>
      </c>
      <c r="W498" s="1244">
        <f>Q498+S498</f>
        <v>1E-3</v>
      </c>
      <c r="X498" s="1458">
        <f t="shared" si="478"/>
        <v>1E-3</v>
      </c>
      <c r="Z498" s="1316" t="s">
        <v>422</v>
      </c>
      <c r="AA498" s="1370"/>
      <c r="AB498" s="1371"/>
      <c r="AC498" s="1266">
        <f>H464</f>
        <v>46.48</v>
      </c>
      <c r="AD498" s="1372">
        <f>I464</f>
        <v>39.51</v>
      </c>
      <c r="AE498" s="1370"/>
      <c r="AF498" s="1371"/>
      <c r="AG498" s="1266"/>
      <c r="AH498" s="1373">
        <f>AB498+AD498</f>
        <v>39.51</v>
      </c>
      <c r="AI498" s="1266">
        <f t="shared" si="492"/>
        <v>46.48</v>
      </c>
      <c r="AJ498" s="1374">
        <f t="shared" si="495"/>
        <v>39.51</v>
      </c>
      <c r="AO498" s="1480" t="s">
        <v>430</v>
      </c>
      <c r="AP498" s="1331">
        <f t="shared" si="490"/>
        <v>26.8</v>
      </c>
      <c r="AQ498" s="1332">
        <f t="shared" si="491"/>
        <v>25</v>
      </c>
      <c r="AR498" s="774"/>
      <c r="AS498" s="11"/>
      <c r="AT498" s="11"/>
    </row>
    <row r="499" spans="1:46" ht="15.75" thickBot="1">
      <c r="A499" s="2632" t="s">
        <v>236</v>
      </c>
      <c r="B499" s="2632"/>
      <c r="C499" s="2636"/>
      <c r="D499" s="100"/>
      <c r="E499" s="2637" t="s">
        <v>143</v>
      </c>
      <c r="F499" s="100"/>
      <c r="G499" s="100"/>
      <c r="H499" s="2638"/>
      <c r="I499" s="100" t="s">
        <v>564</v>
      </c>
      <c r="J499" s="2640"/>
      <c r="K499" s="100"/>
      <c r="L499" s="100"/>
      <c r="M499" s="115"/>
      <c r="N499" s="483" t="s">
        <v>98</v>
      </c>
      <c r="O499" s="1251"/>
      <c r="P499" s="1463"/>
      <c r="Q499" s="1741">
        <f>H467</f>
        <v>4.4000000000000004</v>
      </c>
      <c r="R499" s="1464">
        <f>I467</f>
        <v>4.4000000000000004</v>
      </c>
      <c r="S499" s="1261">
        <f>H486</f>
        <v>3</v>
      </c>
      <c r="T499" s="1465">
        <f>I486</f>
        <v>3</v>
      </c>
      <c r="U499" s="1263">
        <f>O499+Q499</f>
        <v>4.4000000000000004</v>
      </c>
      <c r="V499" s="1466">
        <f t="shared" si="476"/>
        <v>4.4000000000000004</v>
      </c>
      <c r="W499" s="1263">
        <f>Q499+S499</f>
        <v>7.4</v>
      </c>
      <c r="X499" s="1466">
        <f t="shared" si="478"/>
        <v>7.4</v>
      </c>
      <c r="Z499" s="1318" t="s">
        <v>423</v>
      </c>
      <c r="AA499" s="1355"/>
      <c r="AB499" s="1375"/>
      <c r="AC499" s="1268">
        <f>H465</f>
        <v>29</v>
      </c>
      <c r="AD499" s="1376">
        <f>I465</f>
        <v>24.15</v>
      </c>
      <c r="AE499" s="1355"/>
      <c r="AF499" s="1375"/>
      <c r="AG499" s="1268">
        <f>AA499+AC499</f>
        <v>29</v>
      </c>
      <c r="AH499" s="1377">
        <f>AB499+AD499</f>
        <v>24.15</v>
      </c>
      <c r="AI499" s="1268">
        <f t="shared" si="492"/>
        <v>29</v>
      </c>
      <c r="AJ499" s="1378">
        <f t="shared" si="495"/>
        <v>24.15</v>
      </c>
      <c r="AO499" s="1316" t="s">
        <v>273</v>
      </c>
      <c r="AP499" s="1304">
        <f t="shared" si="490"/>
        <v>46.48</v>
      </c>
      <c r="AQ499" s="1317">
        <f t="shared" si="491"/>
        <v>39.51</v>
      </c>
      <c r="AR499" s="774"/>
      <c r="AS499" s="11"/>
      <c r="AT499" s="11"/>
    </row>
    <row r="500" spans="1:46" ht="15.75" thickBot="1">
      <c r="A500" s="100"/>
      <c r="B500" s="2628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15"/>
      <c r="Z500" s="1319" t="s">
        <v>419</v>
      </c>
      <c r="AA500" s="1379">
        <f t="shared" ref="AA500:AF500" si="497">SUM(AA498:AA499)</f>
        <v>0</v>
      </c>
      <c r="AB500" s="1380">
        <f t="shared" si="497"/>
        <v>0</v>
      </c>
      <c r="AC500" s="1381">
        <f t="shared" si="497"/>
        <v>75.47999999999999</v>
      </c>
      <c r="AD500" s="1321">
        <f t="shared" si="497"/>
        <v>63.66</v>
      </c>
      <c r="AE500" s="1379">
        <f t="shared" si="497"/>
        <v>0</v>
      </c>
      <c r="AF500" s="1380">
        <f t="shared" si="497"/>
        <v>0</v>
      </c>
      <c r="AG500" s="1320">
        <f>AA500+AC500</f>
        <v>75.47999999999999</v>
      </c>
      <c r="AH500" s="1382">
        <f>AB500+AD500</f>
        <v>63.66</v>
      </c>
      <c r="AI500" s="1320">
        <f t="shared" si="492"/>
        <v>75.47999999999999</v>
      </c>
      <c r="AJ500" s="1383">
        <f t="shared" si="495"/>
        <v>63.66</v>
      </c>
      <c r="AO500" s="1318" t="s">
        <v>152</v>
      </c>
      <c r="AP500" s="1292">
        <f t="shared" si="490"/>
        <v>29</v>
      </c>
      <c r="AQ500" s="1312">
        <f t="shared" si="491"/>
        <v>24.15</v>
      </c>
      <c r="AR500" s="774"/>
      <c r="AS500" s="11"/>
      <c r="AT500" s="11"/>
    </row>
    <row r="501" spans="1:46" ht="15.75" thickBot="1">
      <c r="A501" s="383" t="s">
        <v>2</v>
      </c>
      <c r="B501" s="384" t="s">
        <v>3</v>
      </c>
      <c r="C501" s="2557" t="s">
        <v>4</v>
      </c>
      <c r="D501" s="251" t="s">
        <v>61</v>
      </c>
      <c r="E501" s="121"/>
      <c r="F501" s="121"/>
      <c r="G501" s="121"/>
      <c r="H501" s="121"/>
      <c r="I501" s="121"/>
      <c r="J501" s="121"/>
      <c r="K501" s="121"/>
      <c r="L501" s="242"/>
      <c r="M501" s="115"/>
      <c r="Z501" s="1322" t="s">
        <v>271</v>
      </c>
      <c r="AA501" s="1384"/>
      <c r="AB501" s="1385"/>
      <c r="AC501" s="1386"/>
      <c r="AD501" s="1387"/>
      <c r="AE501" s="1384"/>
      <c r="AF501" s="1385"/>
      <c r="AG501" s="1266"/>
      <c r="AH501" s="1388"/>
      <c r="AI501" s="1266">
        <f t="shared" si="492"/>
        <v>0</v>
      </c>
      <c r="AJ501" s="1389"/>
      <c r="AO501" s="1319" t="s">
        <v>419</v>
      </c>
      <c r="AP501" s="1320">
        <f t="shared" si="490"/>
        <v>75.47999999999999</v>
      </c>
      <c r="AQ501" s="1321">
        <f t="shared" si="491"/>
        <v>63.66</v>
      </c>
      <c r="AR501" s="115"/>
      <c r="AS501" s="11"/>
      <c r="AT501" s="11"/>
    </row>
    <row r="502" spans="1:46" ht="15.75" thickBot="1">
      <c r="A502" s="385" t="s">
        <v>5</v>
      </c>
      <c r="B502" s="100"/>
      <c r="C502" s="2559" t="s">
        <v>62</v>
      </c>
      <c r="D502" s="112"/>
      <c r="E502" s="115"/>
      <c r="F502" s="115"/>
      <c r="G502" s="115"/>
      <c r="H502" s="115"/>
      <c r="I502" s="115"/>
      <c r="J502" s="115"/>
      <c r="K502" s="115"/>
      <c r="L502" s="111"/>
      <c r="M502" s="115"/>
      <c r="P502" s="1229"/>
      <c r="V502" s="1233"/>
      <c r="X502" s="1233"/>
      <c r="Z502" s="1323" t="s">
        <v>103</v>
      </c>
      <c r="AA502" s="1390"/>
      <c r="AB502" s="1391"/>
      <c r="AC502" s="1392"/>
      <c r="AD502" s="1393"/>
      <c r="AE502" s="1390"/>
      <c r="AF502" s="1391"/>
      <c r="AG502" s="1267">
        <f t="shared" ref="AG502:AH504" si="498">AA502+AC502</f>
        <v>0</v>
      </c>
      <c r="AH502" s="1394">
        <f t="shared" si="498"/>
        <v>0</v>
      </c>
      <c r="AI502" s="1267">
        <f t="shared" si="492"/>
        <v>0</v>
      </c>
      <c r="AJ502" s="1395">
        <f>AD502+AF502</f>
        <v>0</v>
      </c>
      <c r="AO502" s="2188" t="s">
        <v>271</v>
      </c>
      <c r="AP502" s="1280">
        <f t="shared" si="490"/>
        <v>0</v>
      </c>
      <c r="AQ502" s="2189">
        <f t="shared" si="491"/>
        <v>0</v>
      </c>
      <c r="AR502" s="115"/>
      <c r="AS502" s="11"/>
      <c r="AT502" s="11"/>
    </row>
    <row r="503" spans="1:46" ht="16.5" thickBot="1">
      <c r="A503" s="2641" t="s">
        <v>290</v>
      </c>
      <c r="B503" s="121"/>
      <c r="C503" s="2715"/>
      <c r="D503" s="2831"/>
      <c r="E503" s="3005" t="s">
        <v>902</v>
      </c>
      <c r="F503" s="1760"/>
      <c r="G503" s="1735"/>
      <c r="H503" s="1735"/>
      <c r="I503" s="1736"/>
      <c r="J503" s="2360" t="s">
        <v>370</v>
      </c>
      <c r="K503" s="3006"/>
      <c r="L503" s="3007"/>
      <c r="M503" s="115"/>
      <c r="P503" s="1229"/>
      <c r="V503" s="1233"/>
      <c r="X503" s="1233"/>
      <c r="Z503" s="1324" t="s">
        <v>272</v>
      </c>
      <c r="AA503" s="1396"/>
      <c r="AB503" s="1397"/>
      <c r="AC503" s="1398"/>
      <c r="AD503" s="1399"/>
      <c r="AE503" s="1396"/>
      <c r="AF503" s="1397"/>
      <c r="AG503" s="1268">
        <f t="shared" si="498"/>
        <v>0</v>
      </c>
      <c r="AH503" s="1400">
        <f t="shared" si="498"/>
        <v>0</v>
      </c>
      <c r="AI503" s="1268">
        <f t="shared" si="492"/>
        <v>0</v>
      </c>
      <c r="AJ503" s="1401">
        <f>AD503+AF503</f>
        <v>0</v>
      </c>
      <c r="AM503" s="1296"/>
      <c r="AN503" s="312"/>
      <c r="AO503" s="1323" t="s">
        <v>103</v>
      </c>
      <c r="AP503" s="1283">
        <f t="shared" si="490"/>
        <v>0</v>
      </c>
      <c r="AQ503" s="1308">
        <f t="shared" si="491"/>
        <v>0</v>
      </c>
      <c r="AR503" s="115"/>
      <c r="AS503" s="11"/>
      <c r="AT503" s="11"/>
    </row>
    <row r="504" spans="1:46" ht="15.75" thickBot="1">
      <c r="A504" s="251"/>
      <c r="B504" s="376" t="s">
        <v>158</v>
      </c>
      <c r="C504" s="121"/>
      <c r="D504" s="2335" t="s">
        <v>100</v>
      </c>
      <c r="E504" s="3008" t="s">
        <v>101</v>
      </c>
      <c r="F504" s="3009" t="s">
        <v>102</v>
      </c>
      <c r="G504" s="2335" t="s">
        <v>100</v>
      </c>
      <c r="H504" s="3008" t="s">
        <v>101</v>
      </c>
      <c r="I504" s="3009" t="s">
        <v>102</v>
      </c>
      <c r="J504" s="1658" t="s">
        <v>100</v>
      </c>
      <c r="K504" s="172" t="s">
        <v>101</v>
      </c>
      <c r="L504" s="173" t="s">
        <v>102</v>
      </c>
      <c r="M504" s="115"/>
      <c r="N504" s="115"/>
      <c r="P504" s="1228"/>
      <c r="R504" s="1228"/>
      <c r="T504" s="1228"/>
      <c r="V504" s="298"/>
      <c r="X504" s="298"/>
      <c r="Z504" s="1494" t="s">
        <v>420</v>
      </c>
      <c r="AA504" s="1495">
        <f t="shared" ref="AA504:AF504" si="499">AA501+AA502+AA503</f>
        <v>0</v>
      </c>
      <c r="AB504" s="1367">
        <f t="shared" si="499"/>
        <v>0</v>
      </c>
      <c r="AC504" s="1495">
        <f t="shared" si="499"/>
        <v>0</v>
      </c>
      <c r="AD504" s="1367">
        <f t="shared" si="499"/>
        <v>0</v>
      </c>
      <c r="AE504" s="1495">
        <f t="shared" si="499"/>
        <v>0</v>
      </c>
      <c r="AF504" s="1367">
        <f t="shared" si="499"/>
        <v>0</v>
      </c>
      <c r="AG504" s="1366">
        <f t="shared" si="498"/>
        <v>0</v>
      </c>
      <c r="AH504" s="1368">
        <f t="shared" si="498"/>
        <v>0</v>
      </c>
      <c r="AI504" s="1366">
        <f t="shared" si="492"/>
        <v>0</v>
      </c>
      <c r="AJ504" s="1369">
        <f>AD504+AF504</f>
        <v>0</v>
      </c>
      <c r="AM504" s="1296"/>
      <c r="AN504" s="1433"/>
      <c r="AO504" s="2190" t="s">
        <v>272</v>
      </c>
      <c r="AP504" s="1294">
        <f t="shared" si="490"/>
        <v>0</v>
      </c>
      <c r="AQ504" s="2191">
        <f t="shared" si="491"/>
        <v>0</v>
      </c>
      <c r="AR504" s="115"/>
      <c r="AS504" s="11"/>
      <c r="AT504" s="11"/>
    </row>
    <row r="505" spans="1:46">
      <c r="A505" s="2526" t="s">
        <v>371</v>
      </c>
      <c r="B505" s="284" t="s">
        <v>370</v>
      </c>
      <c r="C505" s="1796">
        <v>60</v>
      </c>
      <c r="D505" s="198" t="s">
        <v>238</v>
      </c>
      <c r="E505" s="243">
        <v>123.31</v>
      </c>
      <c r="F505" s="1776">
        <v>87.5</v>
      </c>
      <c r="G505" s="261" t="s">
        <v>496</v>
      </c>
      <c r="H505" s="243">
        <v>6.72</v>
      </c>
      <c r="I505" s="245">
        <v>6.72</v>
      </c>
      <c r="J505" s="3010" t="s">
        <v>68</v>
      </c>
      <c r="K505" s="2793">
        <v>56.174999999999997</v>
      </c>
      <c r="L505" s="2651">
        <v>45</v>
      </c>
      <c r="M505" s="146"/>
      <c r="Z505" t="s">
        <v>401</v>
      </c>
      <c r="AO505" s="148"/>
      <c r="AP505" s="115"/>
      <c r="AQ505" s="11"/>
    </row>
    <row r="506" spans="1:46" ht="15.75" thickBot="1">
      <c r="A506" s="176" t="s">
        <v>903</v>
      </c>
      <c r="B506" s="1646" t="s">
        <v>495</v>
      </c>
      <c r="C506" s="273">
        <v>200</v>
      </c>
      <c r="D506" s="2588" t="s">
        <v>980</v>
      </c>
      <c r="E506" s="115"/>
      <c r="F506" s="115"/>
      <c r="G506" s="261" t="s">
        <v>82</v>
      </c>
      <c r="H506" s="1811">
        <v>4.5</v>
      </c>
      <c r="I506" s="3011">
        <v>4.5</v>
      </c>
      <c r="J506" s="1868" t="s">
        <v>492</v>
      </c>
      <c r="K506" s="243">
        <v>16.8</v>
      </c>
      <c r="L506" s="245">
        <v>16.8</v>
      </c>
      <c r="M506" s="100"/>
      <c r="Z506" s="108" t="s">
        <v>456</v>
      </c>
      <c r="AA506" s="320" t="s">
        <v>448</v>
      </c>
      <c r="AF506" s="143" t="s">
        <v>143</v>
      </c>
      <c r="AH506" s="323" t="str">
        <f>I499</f>
        <v>ЗИМА - ВЕСНА    2023 -  __  г.г.</v>
      </c>
      <c r="AI506" s="71"/>
      <c r="AL506" s="11"/>
      <c r="AO506" s="11"/>
      <c r="AP506" s="11"/>
      <c r="AQ506" s="11"/>
      <c r="AS506" s="54"/>
      <c r="AT506" s="754"/>
    </row>
    <row r="507" spans="1:46" ht="15.75" thickBot="1">
      <c r="A507" s="201" t="s">
        <v>462</v>
      </c>
      <c r="B507" s="261" t="s">
        <v>122</v>
      </c>
      <c r="C507" s="858">
        <v>200</v>
      </c>
      <c r="D507" s="1804" t="s">
        <v>89</v>
      </c>
      <c r="E507" s="243">
        <v>2.4</v>
      </c>
      <c r="F507" s="1776">
        <v>2.4</v>
      </c>
      <c r="G507" s="261" t="s">
        <v>491</v>
      </c>
      <c r="H507" s="244">
        <v>1.1200000000000001</v>
      </c>
      <c r="I507" s="1801">
        <v>1.1200000000000001</v>
      </c>
      <c r="J507" s="1868" t="s">
        <v>162</v>
      </c>
      <c r="K507" s="243">
        <v>13.5</v>
      </c>
      <c r="L507" s="1774">
        <v>10.8</v>
      </c>
      <c r="M507" s="115"/>
      <c r="N507" t="s">
        <v>401</v>
      </c>
      <c r="AL507" s="94" t="s">
        <v>410</v>
      </c>
      <c r="AO507" s="1222" t="s">
        <v>321</v>
      </c>
      <c r="AP507" s="1297" t="s">
        <v>411</v>
      </c>
      <c r="AQ507" s="1298"/>
      <c r="AR507" s="11"/>
      <c r="AS507" s="357"/>
      <c r="AT507" s="357"/>
    </row>
    <row r="508" spans="1:46" ht="15.75" thickBot="1">
      <c r="A508" s="201" t="s">
        <v>9</v>
      </c>
      <c r="B508" s="261" t="s">
        <v>10</v>
      </c>
      <c r="C508" s="858">
        <v>50</v>
      </c>
      <c r="D508" s="198" t="s">
        <v>173</v>
      </c>
      <c r="E508" s="243">
        <v>119.84</v>
      </c>
      <c r="F508" s="1776">
        <v>89.6</v>
      </c>
      <c r="G508" s="261" t="s">
        <v>83</v>
      </c>
      <c r="H508" s="244">
        <v>0.5</v>
      </c>
      <c r="I508" s="1801">
        <v>0.5</v>
      </c>
      <c r="J508" s="1868" t="s">
        <v>89</v>
      </c>
      <c r="K508" s="2730">
        <v>4.8</v>
      </c>
      <c r="L508" s="245">
        <v>4.8</v>
      </c>
      <c r="M508" s="115"/>
      <c r="N508" s="108" t="s">
        <v>456</v>
      </c>
      <c r="O508" s="320" t="s">
        <v>448</v>
      </c>
      <c r="T508" s="143" t="s">
        <v>143</v>
      </c>
      <c r="V508" s="323" t="str">
        <f>I499</f>
        <v>ЗИМА - ВЕСНА    2023 -  __  г.г.</v>
      </c>
      <c r="W508" s="71"/>
      <c r="X508" s="1435"/>
      <c r="Z508" s="1222" t="s">
        <v>321</v>
      </c>
      <c r="AA508" s="1223" t="s">
        <v>402</v>
      </c>
      <c r="AB508" s="1224"/>
      <c r="AC508" s="1223" t="s">
        <v>403</v>
      </c>
      <c r="AD508" s="1224"/>
      <c r="AE508" s="1223" t="s">
        <v>404</v>
      </c>
      <c r="AF508" s="1224"/>
      <c r="AG508" s="1223" t="s">
        <v>408</v>
      </c>
      <c r="AH508" s="1224"/>
      <c r="AI508" s="1270" t="s">
        <v>409</v>
      </c>
      <c r="AJ508" s="1224"/>
      <c r="AL508" s="11"/>
      <c r="AN508" s="11"/>
      <c r="AO508" s="64"/>
      <c r="AP508" s="1505" t="s">
        <v>101</v>
      </c>
      <c r="AQ508" s="1506" t="s">
        <v>102</v>
      </c>
      <c r="AS508" s="357"/>
      <c r="AT508" s="357"/>
    </row>
    <row r="509" spans="1:46" ht="15.75" thickBot="1">
      <c r="A509" s="201" t="s">
        <v>9</v>
      </c>
      <c r="B509" s="261" t="s">
        <v>426</v>
      </c>
      <c r="C509" s="273">
        <v>20</v>
      </c>
      <c r="D509" s="198" t="s">
        <v>68</v>
      </c>
      <c r="E509" s="243">
        <v>23.52</v>
      </c>
      <c r="F509" s="2355">
        <v>19.04</v>
      </c>
      <c r="G509" s="261" t="s">
        <v>522</v>
      </c>
      <c r="H509" s="244">
        <v>0.01</v>
      </c>
      <c r="I509" s="1801">
        <v>0.01</v>
      </c>
      <c r="J509" s="1868" t="s">
        <v>50</v>
      </c>
      <c r="K509" s="243">
        <v>0.67500000000000004</v>
      </c>
      <c r="L509" s="1774">
        <v>0.67500000000000004</v>
      </c>
      <c r="M509" s="115"/>
      <c r="Z509" s="1501" t="s">
        <v>435</v>
      </c>
      <c r="AA509" s="1225" t="s">
        <v>101</v>
      </c>
      <c r="AB509" s="1227" t="s">
        <v>102</v>
      </c>
      <c r="AC509" s="1271" t="s">
        <v>101</v>
      </c>
      <c r="AD509" s="1272" t="s">
        <v>102</v>
      </c>
      <c r="AE509" s="1271" t="s">
        <v>101</v>
      </c>
      <c r="AF509" s="1272" t="s">
        <v>102</v>
      </c>
      <c r="AG509" s="1225" t="s">
        <v>101</v>
      </c>
      <c r="AH509" s="1226" t="s">
        <v>102</v>
      </c>
      <c r="AI509" s="1273" t="s">
        <v>101</v>
      </c>
      <c r="AJ509" s="1226" t="s">
        <v>102</v>
      </c>
      <c r="AL509" s="64"/>
      <c r="AN509" s="38"/>
      <c r="AO509" s="1328" t="s">
        <v>69</v>
      </c>
      <c r="AP509" s="1304">
        <f t="shared" ref="AP509:AP532" si="500">AA510+AC510+AE510</f>
        <v>0</v>
      </c>
      <c r="AQ509" s="1317">
        <f t="shared" ref="AQ509:AQ532" si="501">AB510+AD510+AF510</f>
        <v>0</v>
      </c>
      <c r="AS509" s="14"/>
      <c r="AT509" s="14"/>
    </row>
    <row r="510" spans="1:46">
      <c r="A510" s="112"/>
      <c r="B510" s="1775"/>
      <c r="C510" s="115"/>
      <c r="D510" s="257" t="s">
        <v>162</v>
      </c>
      <c r="E510" s="258">
        <v>13.44</v>
      </c>
      <c r="F510" s="2734">
        <v>11.2</v>
      </c>
      <c r="G510" s="3012" t="s">
        <v>455</v>
      </c>
      <c r="H510" s="875"/>
      <c r="I510" s="879">
        <v>1</v>
      </c>
      <c r="J510" s="2758" t="s">
        <v>373</v>
      </c>
      <c r="K510" s="243">
        <v>0.3</v>
      </c>
      <c r="L510" s="1774">
        <v>0.3</v>
      </c>
      <c r="M510" s="100"/>
      <c r="N510" s="1520" t="s">
        <v>439</v>
      </c>
      <c r="O510" s="197"/>
      <c r="P510" s="197"/>
      <c r="Q510" s="197"/>
      <c r="R510" s="197"/>
      <c r="S510" s="197"/>
      <c r="T510" s="197"/>
      <c r="U510" s="197"/>
      <c r="V510" s="197"/>
      <c r="W510" s="197"/>
      <c r="X510" s="1220"/>
      <c r="Z510" s="1328" t="s">
        <v>69</v>
      </c>
      <c r="AA510" s="1370"/>
      <c r="AB510" s="1402"/>
      <c r="AC510" s="1370"/>
      <c r="AD510" s="1403"/>
      <c r="AE510" s="1370"/>
      <c r="AF510" s="1404"/>
      <c r="AG510" s="1266">
        <f t="shared" ref="AG510:AG519" si="502">AA510+AC510</f>
        <v>0</v>
      </c>
      <c r="AH510" s="1405">
        <f t="shared" ref="AH510:AH519" si="503">AB510+AD510</f>
        <v>0</v>
      </c>
      <c r="AI510" s="1266">
        <f t="shared" ref="AI510:AI519" si="504">AC510+AE510</f>
        <v>0</v>
      </c>
      <c r="AJ510" s="1406">
        <f t="shared" ref="AJ510:AJ519" si="505">AD510+AF510</f>
        <v>0</v>
      </c>
      <c r="AL510" s="1222" t="s">
        <v>321</v>
      </c>
      <c r="AM510" s="1275" t="s">
        <v>411</v>
      </c>
      <c r="AN510" s="1276"/>
      <c r="AO510" s="1328" t="s">
        <v>71</v>
      </c>
      <c r="AP510" s="1283">
        <f t="shared" si="500"/>
        <v>0</v>
      </c>
      <c r="AQ510" s="1308">
        <f t="shared" si="501"/>
        <v>0</v>
      </c>
      <c r="AS510" s="14"/>
      <c r="AT510" s="14"/>
    </row>
    <row r="511" spans="1:46" ht="15.75" thickBot="1">
      <c r="A511" s="112"/>
      <c r="B511" s="1775"/>
      <c r="C511" s="115"/>
      <c r="D511" s="3013"/>
      <c r="E511" s="3014" t="s">
        <v>981</v>
      </c>
      <c r="F511" s="2654"/>
      <c r="G511" s="2654"/>
      <c r="H511" s="2654"/>
      <c r="I511" s="3015"/>
      <c r="J511" s="1867" t="s">
        <v>54</v>
      </c>
      <c r="K511" s="871">
        <v>0.22500000000000001</v>
      </c>
      <c r="L511" s="3016">
        <v>0.22500000000000001</v>
      </c>
      <c r="M511" s="100"/>
      <c r="N511" s="882"/>
      <c r="O511" s="17" t="s">
        <v>440</v>
      </c>
      <c r="P511" s="17"/>
      <c r="Q511" s="17"/>
      <c r="R511" s="17"/>
      <c r="S511" s="17"/>
      <c r="T511" s="17"/>
      <c r="U511" s="17"/>
      <c r="V511" s="17"/>
      <c r="W511" s="17"/>
      <c r="X511" s="1221"/>
      <c r="Z511" s="1328" t="s">
        <v>71</v>
      </c>
      <c r="AA511" s="1348"/>
      <c r="AB511" s="1407"/>
      <c r="AC511" s="1348"/>
      <c r="AD511" s="1408"/>
      <c r="AE511" s="1348"/>
      <c r="AF511" s="1409"/>
      <c r="AG511" s="1267">
        <f t="shared" si="502"/>
        <v>0</v>
      </c>
      <c r="AH511" s="1410">
        <f t="shared" si="503"/>
        <v>0</v>
      </c>
      <c r="AI511" s="1267">
        <f t="shared" si="504"/>
        <v>0</v>
      </c>
      <c r="AJ511" s="1339">
        <f t="shared" si="505"/>
        <v>0</v>
      </c>
      <c r="AL511" s="900"/>
      <c r="AM511" s="1277" t="s">
        <v>101</v>
      </c>
      <c r="AN511" s="1278" t="s">
        <v>102</v>
      </c>
      <c r="AO511" s="1328" t="s">
        <v>72</v>
      </c>
      <c r="AP511" s="1283">
        <f t="shared" si="500"/>
        <v>0</v>
      </c>
      <c r="AQ511" s="1308">
        <f t="shared" si="501"/>
        <v>0</v>
      </c>
      <c r="AS511" s="11"/>
      <c r="AT511" s="11"/>
    </row>
    <row r="512" spans="1:46" ht="15.75" thickBot="1">
      <c r="A512" s="1812" t="s">
        <v>398</v>
      </c>
      <c r="B512" s="1813"/>
      <c r="C512" s="2603">
        <f>SUM(C505:C510)</f>
        <v>530</v>
      </c>
      <c r="D512" s="1777"/>
      <c r="E512" s="1780"/>
      <c r="F512" s="1780"/>
      <c r="G512" s="1780"/>
      <c r="H512" s="1780"/>
      <c r="I512" s="1779"/>
      <c r="J512" s="1648"/>
      <c r="K512" s="1648"/>
      <c r="L512" s="1649"/>
      <c r="M512" s="100"/>
      <c r="Z512" s="1328" t="s">
        <v>72</v>
      </c>
      <c r="AA512" s="1411"/>
      <c r="AB512" s="1467"/>
      <c r="AC512" s="1411"/>
      <c r="AD512" s="1413"/>
      <c r="AE512" s="1411"/>
      <c r="AF512" s="1414"/>
      <c r="AG512" s="1267">
        <f t="shared" si="502"/>
        <v>0</v>
      </c>
      <c r="AH512" s="1410">
        <f t="shared" si="503"/>
        <v>0</v>
      </c>
      <c r="AI512" s="1267">
        <f t="shared" si="504"/>
        <v>0</v>
      </c>
      <c r="AJ512" s="1339">
        <f t="shared" si="505"/>
        <v>0</v>
      </c>
      <c r="AL512" s="1279" t="s">
        <v>134</v>
      </c>
      <c r="AM512" s="1280">
        <f t="shared" ref="AM512:AM517" si="506">O516+Q516+S516</f>
        <v>70</v>
      </c>
      <c r="AN512" s="1281">
        <f t="shared" ref="AN512:AN517" si="507">P516+R516+T516</f>
        <v>70</v>
      </c>
      <c r="AO512" s="1328" t="s">
        <v>73</v>
      </c>
      <c r="AP512" s="1283">
        <f t="shared" si="500"/>
        <v>0</v>
      </c>
      <c r="AQ512" s="1308">
        <f t="shared" si="501"/>
        <v>0</v>
      </c>
      <c r="AS512" s="11"/>
      <c r="AT512" s="11"/>
    </row>
    <row r="513" spans="1:46" ht="15.75" thickBot="1">
      <c r="A513" s="765"/>
      <c r="B513" s="376" t="s">
        <v>123</v>
      </c>
      <c r="C513" s="242"/>
      <c r="D513" s="1657" t="s">
        <v>658</v>
      </c>
      <c r="E513" s="121"/>
      <c r="F513" s="121"/>
      <c r="G513" s="2354" t="s">
        <v>942</v>
      </c>
      <c r="H513" s="2371"/>
      <c r="I513" s="2372"/>
      <c r="J513" s="3017" t="s">
        <v>923</v>
      </c>
      <c r="K513" s="3018"/>
      <c r="L513" s="3019"/>
      <c r="M513" s="100"/>
      <c r="Z513" s="1328" t="s">
        <v>73</v>
      </c>
      <c r="AA513" s="1348"/>
      <c r="AB513" s="1412"/>
      <c r="AC513" s="1348"/>
      <c r="AD513" s="1413"/>
      <c r="AE513" s="1348"/>
      <c r="AF513" s="1414"/>
      <c r="AG513" s="1267">
        <f t="shared" si="502"/>
        <v>0</v>
      </c>
      <c r="AH513" s="1410">
        <f t="shared" si="503"/>
        <v>0</v>
      </c>
      <c r="AI513" s="1267">
        <f t="shared" si="504"/>
        <v>0</v>
      </c>
      <c r="AJ513" s="1339">
        <f t="shared" si="505"/>
        <v>0</v>
      </c>
      <c r="AL513" s="1282" t="s">
        <v>133</v>
      </c>
      <c r="AM513" s="1283">
        <f t="shared" si="506"/>
        <v>101</v>
      </c>
      <c r="AN513" s="1284">
        <f t="shared" si="507"/>
        <v>101</v>
      </c>
      <c r="AO513" s="1328" t="s">
        <v>75</v>
      </c>
      <c r="AP513" s="1283">
        <f t="shared" si="500"/>
        <v>37.5</v>
      </c>
      <c r="AQ513" s="1308">
        <f t="shared" si="501"/>
        <v>37.5</v>
      </c>
      <c r="AS513" s="11"/>
      <c r="AT513" s="11"/>
    </row>
    <row r="514" spans="1:46" ht="15.75" thickBot="1">
      <c r="A514" s="2362" t="s">
        <v>948</v>
      </c>
      <c r="B514" s="2326" t="s">
        <v>923</v>
      </c>
      <c r="C514" s="2808">
        <v>60</v>
      </c>
      <c r="D514" s="3020" t="s">
        <v>659</v>
      </c>
      <c r="E514" s="1780"/>
      <c r="F514" s="1780"/>
      <c r="G514" s="877" t="s">
        <v>941</v>
      </c>
      <c r="H514" s="2601"/>
      <c r="I514" s="2602"/>
      <c r="J514" s="3020" t="s">
        <v>940</v>
      </c>
      <c r="K514" s="2902"/>
      <c r="L514" s="2903"/>
      <c r="M514" s="100"/>
      <c r="N514" s="1222" t="s">
        <v>321</v>
      </c>
      <c r="O514" s="1223" t="s">
        <v>402</v>
      </c>
      <c r="P514" s="1224"/>
      <c r="Q514" s="1223" t="s">
        <v>403</v>
      </c>
      <c r="R514" s="1224"/>
      <c r="S514" s="1223" t="s">
        <v>404</v>
      </c>
      <c r="T514" s="1224"/>
      <c r="U514" s="1223" t="s">
        <v>405</v>
      </c>
      <c r="V514" s="1224"/>
      <c r="W514" s="1223" t="s">
        <v>406</v>
      </c>
      <c r="X514" s="1224"/>
      <c r="Z514" s="1328" t="s">
        <v>75</v>
      </c>
      <c r="AA514" s="1348"/>
      <c r="AB514" s="1407"/>
      <c r="AC514" s="1348">
        <f>H528</f>
        <v>37.5</v>
      </c>
      <c r="AD514" s="1408">
        <f>I528</f>
        <v>37.5</v>
      </c>
      <c r="AE514" s="1348"/>
      <c r="AF514" s="1409"/>
      <c r="AG514" s="1267">
        <f t="shared" si="502"/>
        <v>37.5</v>
      </c>
      <c r="AH514" s="1410">
        <f t="shared" si="503"/>
        <v>37.5</v>
      </c>
      <c r="AI514" s="1267">
        <f t="shared" si="504"/>
        <v>37.5</v>
      </c>
      <c r="AJ514" s="1339">
        <f t="shared" si="505"/>
        <v>37.5</v>
      </c>
      <c r="AL514" s="1282" t="s">
        <v>79</v>
      </c>
      <c r="AM514" s="1283">
        <f t="shared" si="506"/>
        <v>16.62</v>
      </c>
      <c r="AN514" s="1284">
        <f t="shared" si="507"/>
        <v>16.62</v>
      </c>
      <c r="AO514" s="1328" t="s">
        <v>76</v>
      </c>
      <c r="AP514" s="1283">
        <f t="shared" si="500"/>
        <v>0</v>
      </c>
      <c r="AQ514" s="1308">
        <f t="shared" si="501"/>
        <v>0</v>
      </c>
      <c r="AS514" s="11"/>
      <c r="AT514" s="11"/>
    </row>
    <row r="515" spans="1:46" ht="15.75" thickBot="1">
      <c r="A515" s="112"/>
      <c r="B515" s="2315" t="s">
        <v>940</v>
      </c>
      <c r="C515" s="111"/>
      <c r="D515" s="1658" t="s">
        <v>100</v>
      </c>
      <c r="E515" s="172" t="s">
        <v>101</v>
      </c>
      <c r="F515" s="2580" t="s">
        <v>102</v>
      </c>
      <c r="G515" s="2647" t="s">
        <v>100</v>
      </c>
      <c r="H515" s="1763" t="s">
        <v>101</v>
      </c>
      <c r="I515" s="1766" t="s">
        <v>102</v>
      </c>
      <c r="J515" s="1653" t="s">
        <v>100</v>
      </c>
      <c r="K515" s="1763" t="s">
        <v>101</v>
      </c>
      <c r="L515" s="1766" t="s">
        <v>102</v>
      </c>
      <c r="M515" s="100"/>
      <c r="N515" s="900"/>
      <c r="O515" s="1225" t="s">
        <v>101</v>
      </c>
      <c r="P515" s="1226" t="s">
        <v>102</v>
      </c>
      <c r="Q515" s="1225" t="s">
        <v>101</v>
      </c>
      <c r="R515" s="1226" t="s">
        <v>102</v>
      </c>
      <c r="S515" s="1225" t="s">
        <v>101</v>
      </c>
      <c r="T515" s="1226" t="s">
        <v>102</v>
      </c>
      <c r="U515" s="1225" t="s">
        <v>101</v>
      </c>
      <c r="V515" s="1226" t="s">
        <v>102</v>
      </c>
      <c r="W515" s="1225" t="s">
        <v>101</v>
      </c>
      <c r="X515" s="1227" t="s">
        <v>102</v>
      </c>
      <c r="Z515" s="1328" t="s">
        <v>76</v>
      </c>
      <c r="AA515" s="1348"/>
      <c r="AB515" s="1415"/>
      <c r="AC515" s="1348"/>
      <c r="AD515" s="1408"/>
      <c r="AE515" s="1348"/>
      <c r="AF515" s="1409"/>
      <c r="AG515" s="1267">
        <f t="shared" si="502"/>
        <v>0</v>
      </c>
      <c r="AH515" s="1410">
        <f t="shared" si="503"/>
        <v>0</v>
      </c>
      <c r="AI515" s="1267">
        <f t="shared" si="504"/>
        <v>0</v>
      </c>
      <c r="AJ515" s="1339">
        <f t="shared" si="505"/>
        <v>0</v>
      </c>
      <c r="AL515" s="1285" t="s">
        <v>412</v>
      </c>
      <c r="AM515" s="1286">
        <f t="shared" si="506"/>
        <v>37.5</v>
      </c>
      <c r="AN515" s="1287">
        <f t="shared" si="507"/>
        <v>37.5</v>
      </c>
      <c r="AO515" s="1329" t="s">
        <v>437</v>
      </c>
      <c r="AP515" s="1283">
        <f t="shared" si="500"/>
        <v>0</v>
      </c>
      <c r="AQ515" s="1308">
        <f t="shared" si="501"/>
        <v>0</v>
      </c>
    </row>
    <row r="516" spans="1:46" ht="15.75" thickBot="1">
      <c r="A516" s="3021" t="s">
        <v>663</v>
      </c>
      <c r="B516" s="1867" t="s">
        <v>660</v>
      </c>
      <c r="C516" s="2680">
        <v>200</v>
      </c>
      <c r="D516" s="140" t="s">
        <v>74</v>
      </c>
      <c r="E516" s="139">
        <v>40</v>
      </c>
      <c r="F516" s="1798">
        <v>32</v>
      </c>
      <c r="G516" s="1850" t="s">
        <v>121</v>
      </c>
      <c r="H516" s="139">
        <v>81</v>
      </c>
      <c r="I516" s="1659">
        <v>59</v>
      </c>
      <c r="J516" s="140" t="s">
        <v>74</v>
      </c>
      <c r="K516" s="139">
        <v>38.174999999999997</v>
      </c>
      <c r="L516" s="1798">
        <v>30.6</v>
      </c>
      <c r="M516" s="100"/>
      <c r="N516" s="1521" t="s">
        <v>134</v>
      </c>
      <c r="O516" s="1242">
        <f>C509</f>
        <v>20</v>
      </c>
      <c r="P516" s="1436">
        <f>C509</f>
        <v>20</v>
      </c>
      <c r="Q516" s="1256">
        <f>C524</f>
        <v>30</v>
      </c>
      <c r="R516" s="1428">
        <f>C524</f>
        <v>30</v>
      </c>
      <c r="S516" s="1256">
        <f>C540</f>
        <v>20</v>
      </c>
      <c r="T516" s="1437">
        <f>C540</f>
        <v>20</v>
      </c>
      <c r="U516" s="1256">
        <f>O516+Q516</f>
        <v>50</v>
      </c>
      <c r="V516" s="1427">
        <f>P516+R516</f>
        <v>50</v>
      </c>
      <c r="W516" s="1256">
        <f>Q516+S516</f>
        <v>50</v>
      </c>
      <c r="X516" s="1428">
        <f>R516+T516</f>
        <v>50</v>
      </c>
      <c r="Z516" s="1329" t="s">
        <v>437</v>
      </c>
      <c r="AA516" s="1348"/>
      <c r="AB516" s="1407"/>
      <c r="AC516" s="1348"/>
      <c r="AD516" s="1408"/>
      <c r="AE516" s="1348"/>
      <c r="AF516" s="1409"/>
      <c r="AG516" s="1267">
        <f t="shared" si="502"/>
        <v>0</v>
      </c>
      <c r="AH516" s="1410">
        <f t="shared" si="503"/>
        <v>0</v>
      </c>
      <c r="AI516" s="1267">
        <f t="shared" si="504"/>
        <v>0</v>
      </c>
      <c r="AJ516" s="1339">
        <f t="shared" si="505"/>
        <v>0</v>
      </c>
      <c r="AL516" s="1282" t="s">
        <v>105</v>
      </c>
      <c r="AM516" s="1283">
        <f t="shared" si="506"/>
        <v>0</v>
      </c>
      <c r="AN516" s="1284">
        <f t="shared" si="507"/>
        <v>0</v>
      </c>
      <c r="AO516" s="1502" t="s">
        <v>436</v>
      </c>
      <c r="AP516" s="1292">
        <f t="shared" si="500"/>
        <v>0</v>
      </c>
      <c r="AQ516" s="1312">
        <f t="shared" si="501"/>
        <v>0</v>
      </c>
    </row>
    <row r="517" spans="1:46" ht="15.75" thickBot="1">
      <c r="A517" s="821"/>
      <c r="B517" s="2327" t="s">
        <v>661</v>
      </c>
      <c r="C517" s="2738"/>
      <c r="D517" s="198" t="s">
        <v>45</v>
      </c>
      <c r="E517" s="243">
        <v>21.4</v>
      </c>
      <c r="F517" s="1801">
        <v>16</v>
      </c>
      <c r="G517" s="1868" t="s">
        <v>68</v>
      </c>
      <c r="H517" s="243">
        <v>12.5</v>
      </c>
      <c r="I517" s="1801">
        <v>10</v>
      </c>
      <c r="J517" s="198" t="s">
        <v>68</v>
      </c>
      <c r="K517" s="243">
        <v>7.5</v>
      </c>
      <c r="L517" s="1801">
        <v>6</v>
      </c>
      <c r="M517" s="100"/>
      <c r="N517" s="1282" t="s">
        <v>133</v>
      </c>
      <c r="O517" s="1243">
        <f>C508</f>
        <v>50</v>
      </c>
      <c r="P517" s="1438">
        <f>C508</f>
        <v>50</v>
      </c>
      <c r="Q517" s="1243">
        <f>C523+H522</f>
        <v>51</v>
      </c>
      <c r="R517" s="1439">
        <f>C523+I522</f>
        <v>51</v>
      </c>
      <c r="S517" s="1243"/>
      <c r="T517" s="1438"/>
      <c r="U517" s="1243">
        <f t="shared" ref="U517:U521" si="508">O517+Q517</f>
        <v>101</v>
      </c>
      <c r="V517" s="1430">
        <f t="shared" ref="V517:V521" si="509">P517+R517</f>
        <v>101</v>
      </c>
      <c r="W517" s="1243">
        <f t="shared" ref="W517:W521" si="510">Q517+S517</f>
        <v>51</v>
      </c>
      <c r="X517" s="1339">
        <f t="shared" ref="X517:X521" si="511">R517+T517</f>
        <v>51</v>
      </c>
      <c r="Z517" s="1502" t="s">
        <v>436</v>
      </c>
      <c r="AA517" s="1355"/>
      <c r="AB517" s="1416"/>
      <c r="AC517" s="1355"/>
      <c r="AD517" s="1417"/>
      <c r="AE517" s="1355"/>
      <c r="AF517" s="1418"/>
      <c r="AG517" s="1268">
        <f t="shared" si="502"/>
        <v>0</v>
      </c>
      <c r="AH517" s="1419">
        <f t="shared" si="503"/>
        <v>0</v>
      </c>
      <c r="AI517" s="1268">
        <f t="shared" si="504"/>
        <v>0</v>
      </c>
      <c r="AJ517" s="1232">
        <f t="shared" si="505"/>
        <v>0</v>
      </c>
      <c r="AL517" s="476" t="s">
        <v>45</v>
      </c>
      <c r="AM517" s="1283">
        <f t="shared" si="506"/>
        <v>141.24</v>
      </c>
      <c r="AN517" s="1284">
        <f t="shared" si="507"/>
        <v>105.6</v>
      </c>
      <c r="AO517" s="1330" t="s">
        <v>421</v>
      </c>
      <c r="AP517" s="1331">
        <f t="shared" si="500"/>
        <v>37.5</v>
      </c>
      <c r="AQ517" s="1332">
        <f t="shared" si="501"/>
        <v>37.5</v>
      </c>
    </row>
    <row r="518" spans="1:46" ht="15.75" thickBot="1">
      <c r="A518" s="176" t="s">
        <v>1032</v>
      </c>
      <c r="B518" s="2284" t="s">
        <v>942</v>
      </c>
      <c r="C518" s="1796">
        <v>100</v>
      </c>
      <c r="D518" s="198" t="s">
        <v>99</v>
      </c>
      <c r="E518" s="243">
        <v>20</v>
      </c>
      <c r="F518" s="1801">
        <v>16</v>
      </c>
      <c r="G518" s="3022" t="s">
        <v>649</v>
      </c>
      <c r="H518" s="3023" t="s">
        <v>1000</v>
      </c>
      <c r="I518" s="2587">
        <v>14.4</v>
      </c>
      <c r="J518" s="198" t="s">
        <v>162</v>
      </c>
      <c r="K518" s="243">
        <v>14.4</v>
      </c>
      <c r="L518" s="1774">
        <v>12</v>
      </c>
      <c r="M518" s="100"/>
      <c r="N518" s="1282" t="s">
        <v>79</v>
      </c>
      <c r="O518" s="1243">
        <f>H507</f>
        <v>1.1200000000000001</v>
      </c>
      <c r="P518" s="1559">
        <f>I507</f>
        <v>1.1200000000000001</v>
      </c>
      <c r="Q518" s="1243"/>
      <c r="R518" s="1430"/>
      <c r="S518" s="1243">
        <f>E539+H540</f>
        <v>15.5</v>
      </c>
      <c r="T518" s="1441">
        <f>F539+I540</f>
        <v>15.5</v>
      </c>
      <c r="U518" s="1243">
        <f t="shared" si="508"/>
        <v>1.1200000000000001</v>
      </c>
      <c r="V518" s="1430">
        <f t="shared" si="509"/>
        <v>1.1200000000000001</v>
      </c>
      <c r="W518" s="1243">
        <f t="shared" si="510"/>
        <v>15.5</v>
      </c>
      <c r="X518" s="1339">
        <f t="shared" si="511"/>
        <v>15.5</v>
      </c>
      <c r="Z518" s="1330" t="s">
        <v>421</v>
      </c>
      <c r="AA518" s="1420">
        <f t="shared" ref="AA518:AF518" si="512">SUM(AA510:AA517)</f>
        <v>0</v>
      </c>
      <c r="AB518" s="1421">
        <f t="shared" si="512"/>
        <v>0</v>
      </c>
      <c r="AC518" s="1422">
        <f t="shared" si="512"/>
        <v>37.5</v>
      </c>
      <c r="AD518" s="1332">
        <f t="shared" si="512"/>
        <v>37.5</v>
      </c>
      <c r="AE518" s="1420">
        <f t="shared" si="512"/>
        <v>0</v>
      </c>
      <c r="AF518" s="1423">
        <f t="shared" si="512"/>
        <v>0</v>
      </c>
      <c r="AG518" s="1331">
        <f t="shared" si="502"/>
        <v>37.5</v>
      </c>
      <c r="AH518" s="1424">
        <f t="shared" si="503"/>
        <v>37.5</v>
      </c>
      <c r="AI518" s="1331">
        <f t="shared" si="504"/>
        <v>37.5</v>
      </c>
      <c r="AJ518" s="1425">
        <f t="shared" si="505"/>
        <v>37.5</v>
      </c>
      <c r="AL518" s="2222" t="s">
        <v>873</v>
      </c>
      <c r="AM518" s="2226">
        <f t="shared" ref="AM518:AM546" si="513">O522+Q522+S522</f>
        <v>316.185</v>
      </c>
      <c r="AN518" s="1289">
        <f t="shared" ref="AN518:AN546" si="514">P522+R522+T522</f>
        <v>303.33</v>
      </c>
      <c r="AO518" s="2104" t="s">
        <v>857</v>
      </c>
      <c r="AP518" s="1503">
        <f t="shared" si="500"/>
        <v>0</v>
      </c>
      <c r="AQ518" s="1518">
        <f t="shared" si="501"/>
        <v>0</v>
      </c>
    </row>
    <row r="519" spans="1:46">
      <c r="A519" s="683"/>
      <c r="B519" s="2315" t="s">
        <v>941</v>
      </c>
      <c r="C519" s="2108"/>
      <c r="D519" s="198" t="s">
        <v>68</v>
      </c>
      <c r="E519" s="243">
        <v>12.6</v>
      </c>
      <c r="F519" s="1801">
        <v>10.1</v>
      </c>
      <c r="G519" s="1868" t="s">
        <v>650</v>
      </c>
      <c r="H519" s="244">
        <v>0.6</v>
      </c>
      <c r="I519" s="1801">
        <v>0.6</v>
      </c>
      <c r="J519" s="2753" t="s">
        <v>96</v>
      </c>
      <c r="K519" s="875">
        <v>6</v>
      </c>
      <c r="L519" s="2624">
        <v>6</v>
      </c>
      <c r="M519" s="100"/>
      <c r="N519" s="1285" t="s">
        <v>412</v>
      </c>
      <c r="O519" s="1244">
        <f t="shared" ref="O519:T519" si="515">AA518</f>
        <v>0</v>
      </c>
      <c r="P519" s="1468">
        <f t="shared" si="515"/>
        <v>0</v>
      </c>
      <c r="Q519" s="1244">
        <f t="shared" si="515"/>
        <v>37.5</v>
      </c>
      <c r="R519" s="1442">
        <f t="shared" si="515"/>
        <v>37.5</v>
      </c>
      <c r="S519" s="1244">
        <f t="shared" si="515"/>
        <v>0</v>
      </c>
      <c r="T519" s="1443">
        <f t="shared" si="515"/>
        <v>0</v>
      </c>
      <c r="U519" s="1244">
        <f t="shared" si="508"/>
        <v>37.5</v>
      </c>
      <c r="V519" s="1287">
        <f t="shared" si="509"/>
        <v>37.5</v>
      </c>
      <c r="W519" s="1244">
        <f t="shared" si="510"/>
        <v>37.5</v>
      </c>
      <c r="X519" s="1442">
        <f t="shared" si="511"/>
        <v>37.5</v>
      </c>
      <c r="Z519" s="2104" t="s">
        <v>857</v>
      </c>
      <c r="AA519" s="1264"/>
      <c r="AB519" s="1544"/>
      <c r="AC519" s="1266"/>
      <c r="AD519" s="1426"/>
      <c r="AE519" s="1269"/>
      <c r="AF519" s="1553"/>
      <c r="AG519" s="1269">
        <f t="shared" si="502"/>
        <v>0</v>
      </c>
      <c r="AH519" s="1427">
        <f t="shared" si="503"/>
        <v>0</v>
      </c>
      <c r="AI519" s="1269">
        <f t="shared" si="504"/>
        <v>0</v>
      </c>
      <c r="AJ519" s="1428">
        <f t="shared" si="505"/>
        <v>0</v>
      </c>
      <c r="AL519" s="2223" t="s">
        <v>874</v>
      </c>
      <c r="AM519" s="2226">
        <f t="shared" si="513"/>
        <v>0</v>
      </c>
      <c r="AN519" s="1289">
        <f t="shared" si="514"/>
        <v>0</v>
      </c>
      <c r="AO519" s="1300" t="s">
        <v>434</v>
      </c>
      <c r="AP519" s="1503">
        <f t="shared" si="500"/>
        <v>0</v>
      </c>
      <c r="AQ519" s="1518">
        <f t="shared" si="501"/>
        <v>0</v>
      </c>
    </row>
    <row r="520" spans="1:46">
      <c r="A520" s="2590" t="s">
        <v>604</v>
      </c>
      <c r="B520" s="2353" t="s">
        <v>664</v>
      </c>
      <c r="C520" s="105">
        <v>150</v>
      </c>
      <c r="D520" s="2588" t="s">
        <v>982</v>
      </c>
      <c r="E520" s="115"/>
      <c r="F520" s="111"/>
      <c r="G520" s="3022" t="s">
        <v>631</v>
      </c>
      <c r="H520" s="2966">
        <v>24</v>
      </c>
      <c r="I520" s="2587">
        <v>23.8</v>
      </c>
      <c r="J520" s="198" t="s">
        <v>592</v>
      </c>
      <c r="K520" s="875">
        <v>6</v>
      </c>
      <c r="L520" s="2624">
        <v>6</v>
      </c>
      <c r="M520" s="100"/>
      <c r="N520" s="1282" t="s">
        <v>105</v>
      </c>
      <c r="O520" s="1243"/>
      <c r="P520" s="1236"/>
      <c r="Q520" s="1243"/>
      <c r="R520" s="1339"/>
      <c r="S520" s="1243"/>
      <c r="T520" s="1444"/>
      <c r="U520" s="1243">
        <f t="shared" si="508"/>
        <v>0</v>
      </c>
      <c r="V520" s="1430">
        <f t="shared" si="509"/>
        <v>0</v>
      </c>
      <c r="W520" s="1243">
        <f t="shared" si="510"/>
        <v>0</v>
      </c>
      <c r="X520" s="1339">
        <f t="shared" si="511"/>
        <v>0</v>
      </c>
      <c r="Z520" s="1300" t="s">
        <v>434</v>
      </c>
      <c r="AA520" s="1043"/>
      <c r="AB520" s="1545"/>
      <c r="AC520" s="1267"/>
      <c r="AD520" s="1429"/>
      <c r="AE520" s="1267"/>
      <c r="AF520" s="1447"/>
      <c r="AG520" s="1267">
        <f t="shared" ref="AG520:AJ523" si="516">AA520+AC520</f>
        <v>0</v>
      </c>
      <c r="AH520" s="1430">
        <f t="shared" si="516"/>
        <v>0</v>
      </c>
      <c r="AI520" s="1267">
        <f t="shared" si="516"/>
        <v>0</v>
      </c>
      <c r="AJ520" s="1339">
        <f t="shared" si="516"/>
        <v>0</v>
      </c>
      <c r="AL520" s="1282" t="s">
        <v>70</v>
      </c>
      <c r="AM520" s="1307">
        <f t="shared" si="513"/>
        <v>169.04</v>
      </c>
      <c r="AN520" s="1284">
        <f t="shared" si="514"/>
        <v>120</v>
      </c>
      <c r="AO520" s="1299" t="s">
        <v>298</v>
      </c>
      <c r="AP520" s="1503">
        <f t="shared" si="500"/>
        <v>0</v>
      </c>
      <c r="AQ520" s="1518">
        <f t="shared" si="501"/>
        <v>0</v>
      </c>
    </row>
    <row r="521" spans="1:46">
      <c r="A521" s="2610" t="s">
        <v>591</v>
      </c>
      <c r="B521" s="284" t="s">
        <v>107</v>
      </c>
      <c r="C521" s="1796">
        <v>200</v>
      </c>
      <c r="D521" s="198" t="s">
        <v>162</v>
      </c>
      <c r="E521" s="243">
        <v>9.6</v>
      </c>
      <c r="F521" s="1801">
        <v>8</v>
      </c>
      <c r="G521" s="1868" t="s">
        <v>162</v>
      </c>
      <c r="H521" s="243">
        <v>10</v>
      </c>
      <c r="I521" s="1801">
        <v>8.4</v>
      </c>
      <c r="J521" s="198" t="s">
        <v>593</v>
      </c>
      <c r="K521" s="243">
        <v>1.2</v>
      </c>
      <c r="L521" s="1774">
        <v>1.2</v>
      </c>
      <c r="M521" s="100"/>
      <c r="N521" s="476" t="s">
        <v>45</v>
      </c>
      <c r="O521" s="1556">
        <f>E508</f>
        <v>119.84</v>
      </c>
      <c r="P521" s="1450">
        <f>F508</f>
        <v>89.6</v>
      </c>
      <c r="Q521" s="1243">
        <f>E517</f>
        <v>21.4</v>
      </c>
      <c r="R521" s="1339">
        <f>F517</f>
        <v>16</v>
      </c>
      <c r="S521" s="1243"/>
      <c r="T521" s="1444"/>
      <c r="U521" s="1243">
        <f t="shared" si="508"/>
        <v>141.24</v>
      </c>
      <c r="V521" s="1430">
        <f t="shared" si="509"/>
        <v>105.6</v>
      </c>
      <c r="W521" s="1243">
        <f t="shared" si="510"/>
        <v>21.4</v>
      </c>
      <c r="X521" s="1339">
        <f t="shared" si="511"/>
        <v>16</v>
      </c>
      <c r="Z521" s="1299" t="s">
        <v>298</v>
      </c>
      <c r="AA521" s="1043"/>
      <c r="AB521" s="1546"/>
      <c r="AC521" s="1267"/>
      <c r="AD521" s="1429"/>
      <c r="AE521" s="1267"/>
      <c r="AF521" s="1447"/>
      <c r="AG521" s="1267">
        <f t="shared" si="516"/>
        <v>0</v>
      </c>
      <c r="AH521" s="1430">
        <f t="shared" si="516"/>
        <v>0</v>
      </c>
      <c r="AI521" s="1267">
        <f t="shared" si="516"/>
        <v>0</v>
      </c>
      <c r="AJ521" s="1339">
        <f t="shared" si="516"/>
        <v>0</v>
      </c>
      <c r="AL521" s="1290" t="s">
        <v>104</v>
      </c>
      <c r="AM521" s="1283">
        <f t="shared" si="513"/>
        <v>0</v>
      </c>
      <c r="AN521" s="1284">
        <f t="shared" si="514"/>
        <v>0</v>
      </c>
      <c r="AO521" s="1301" t="s">
        <v>494</v>
      </c>
      <c r="AP521" s="1503">
        <f t="shared" si="500"/>
        <v>0</v>
      </c>
      <c r="AQ521" s="1518">
        <f t="shared" si="501"/>
        <v>0</v>
      </c>
    </row>
    <row r="522" spans="1:46">
      <c r="A522" s="683"/>
      <c r="B522" s="181" t="s">
        <v>251</v>
      </c>
      <c r="C522" s="2108"/>
      <c r="D522" s="2588" t="s">
        <v>952</v>
      </c>
      <c r="E522" s="115"/>
      <c r="F522" s="111"/>
      <c r="G522" s="1868" t="s">
        <v>10</v>
      </c>
      <c r="H522" s="243">
        <v>7</v>
      </c>
      <c r="I522" s="1801">
        <v>7</v>
      </c>
      <c r="J522" s="198" t="s">
        <v>580</v>
      </c>
      <c r="K522" s="243">
        <v>0.6</v>
      </c>
      <c r="L522" s="1774">
        <v>0.6</v>
      </c>
      <c r="M522" s="100"/>
      <c r="N522" s="2222" t="s">
        <v>873</v>
      </c>
      <c r="O522" s="1245">
        <f t="shared" ref="O522:T522" si="517">AA533</f>
        <v>130.155</v>
      </c>
      <c r="P522" s="1445">
        <f t="shared" si="517"/>
        <v>109.55999999999999</v>
      </c>
      <c r="Q522" s="2224">
        <f t="shared" si="517"/>
        <v>127.7</v>
      </c>
      <c r="R522" s="2225">
        <f t="shared" si="517"/>
        <v>147.1</v>
      </c>
      <c r="S522" s="1245">
        <f t="shared" si="517"/>
        <v>58.33</v>
      </c>
      <c r="T522" s="1447">
        <f t="shared" si="517"/>
        <v>46.67</v>
      </c>
      <c r="U522" s="2224">
        <f t="shared" ref="U522:X524" si="518">O522+Q522</f>
        <v>257.85500000000002</v>
      </c>
      <c r="V522" s="1289">
        <f t="shared" si="518"/>
        <v>256.65999999999997</v>
      </c>
      <c r="W522" s="2224">
        <f t="shared" si="518"/>
        <v>186.03</v>
      </c>
      <c r="X522" s="2225">
        <f t="shared" si="518"/>
        <v>193.76999999999998</v>
      </c>
      <c r="Z522" s="1301" t="s">
        <v>494</v>
      </c>
      <c r="AA522" s="1043"/>
      <c r="AB522" s="1547"/>
      <c r="AC522" s="1267"/>
      <c r="AD522" s="1429"/>
      <c r="AE522" s="1268"/>
      <c r="AF522" s="1554"/>
      <c r="AG522" s="1268">
        <f t="shared" si="516"/>
        <v>0</v>
      </c>
      <c r="AH522" s="1432">
        <f t="shared" si="516"/>
        <v>0</v>
      </c>
      <c r="AI522" s="1268">
        <f t="shared" si="516"/>
        <v>0</v>
      </c>
      <c r="AJ522" s="1232">
        <f t="shared" si="516"/>
        <v>0</v>
      </c>
      <c r="AL522" s="1282" t="s">
        <v>132</v>
      </c>
      <c r="AM522" s="1283">
        <f t="shared" si="513"/>
        <v>200</v>
      </c>
      <c r="AN522" s="1284">
        <f t="shared" si="514"/>
        <v>200</v>
      </c>
      <c r="AO522" s="1301" t="s">
        <v>63</v>
      </c>
      <c r="AP522" s="1503">
        <f t="shared" si="500"/>
        <v>0</v>
      </c>
      <c r="AQ522" s="1518">
        <f t="shared" si="501"/>
        <v>0</v>
      </c>
    </row>
    <row r="523" spans="1:46">
      <c r="A523" s="201" t="s">
        <v>9</v>
      </c>
      <c r="B523" s="261" t="s">
        <v>10</v>
      </c>
      <c r="C523" s="273">
        <v>44</v>
      </c>
      <c r="D523" s="257" t="s">
        <v>96</v>
      </c>
      <c r="E523" s="875">
        <v>6</v>
      </c>
      <c r="F523" s="879">
        <v>6</v>
      </c>
      <c r="G523" s="1868" t="s">
        <v>82</v>
      </c>
      <c r="H523" s="243">
        <v>3</v>
      </c>
      <c r="I523" s="1774">
        <v>3</v>
      </c>
      <c r="J523" s="198" t="s">
        <v>594</v>
      </c>
      <c r="K523" s="243">
        <v>0.52500000000000002</v>
      </c>
      <c r="L523" s="1774">
        <v>0.52500000000000002</v>
      </c>
      <c r="M523" s="100"/>
      <c r="N523" s="2223" t="s">
        <v>874</v>
      </c>
      <c r="O523" s="2224">
        <f t="shared" ref="O523:T523" si="519">AA540</f>
        <v>0</v>
      </c>
      <c r="P523" s="1445">
        <f t="shared" si="519"/>
        <v>0</v>
      </c>
      <c r="Q523" s="1245">
        <f t="shared" si="519"/>
        <v>0</v>
      </c>
      <c r="R523" s="1446">
        <f t="shared" si="519"/>
        <v>0</v>
      </c>
      <c r="S523" s="1245">
        <f t="shared" si="519"/>
        <v>0</v>
      </c>
      <c r="T523" s="1447">
        <f t="shared" si="519"/>
        <v>0</v>
      </c>
      <c r="U523" s="1245">
        <f t="shared" si="518"/>
        <v>0</v>
      </c>
      <c r="V523" s="1289">
        <f t="shared" si="518"/>
        <v>0</v>
      </c>
      <c r="W523" s="1245">
        <f t="shared" si="518"/>
        <v>0</v>
      </c>
      <c r="X523" s="1446">
        <f t="shared" si="518"/>
        <v>0</v>
      </c>
      <c r="Z523" s="1301" t="s">
        <v>63</v>
      </c>
      <c r="AA523" s="1264"/>
      <c r="AB523" s="1544"/>
      <c r="AC523" s="1266"/>
      <c r="AD523" s="1426"/>
      <c r="AE523" s="1267"/>
      <c r="AF523" s="1447"/>
      <c r="AG523" s="1267">
        <f t="shared" si="516"/>
        <v>0</v>
      </c>
      <c r="AH523" s="1430">
        <f t="shared" si="516"/>
        <v>0</v>
      </c>
      <c r="AI523" s="1267">
        <f t="shared" si="516"/>
        <v>0</v>
      </c>
      <c r="AJ523" s="1339">
        <f t="shared" si="516"/>
        <v>0</v>
      </c>
      <c r="AL523" s="476" t="s">
        <v>85</v>
      </c>
      <c r="AM523" s="1283">
        <f t="shared" si="513"/>
        <v>0</v>
      </c>
      <c r="AN523" s="1284">
        <f t="shared" si="514"/>
        <v>0</v>
      </c>
      <c r="AO523" s="1700" t="s">
        <v>583</v>
      </c>
      <c r="AP523" s="1503">
        <f t="shared" si="500"/>
        <v>2.6</v>
      </c>
      <c r="AQ523" s="1518">
        <f t="shared" si="501"/>
        <v>2</v>
      </c>
    </row>
    <row r="524" spans="1:46">
      <c r="A524" s="201" t="s">
        <v>9</v>
      </c>
      <c r="B524" s="261" t="s">
        <v>426</v>
      </c>
      <c r="C524" s="273">
        <v>30</v>
      </c>
      <c r="D524" s="3024" t="s">
        <v>960</v>
      </c>
      <c r="E524" s="2654"/>
      <c r="F524" s="3015"/>
      <c r="G524" s="1868" t="s">
        <v>580</v>
      </c>
      <c r="H524" s="243">
        <v>0.7</v>
      </c>
      <c r="I524" s="1774">
        <v>0.7</v>
      </c>
      <c r="J524" s="1804" t="s">
        <v>163</v>
      </c>
      <c r="K524" s="243">
        <v>7.4999999999999997E-2</v>
      </c>
      <c r="L524" s="1801">
        <v>7.4999999999999997E-2</v>
      </c>
      <c r="M524" s="100"/>
      <c r="N524" s="1282" t="s">
        <v>70</v>
      </c>
      <c r="O524" s="1246">
        <f t="shared" ref="O524:T524" si="520">AA548</f>
        <v>0</v>
      </c>
      <c r="P524" s="1448">
        <f t="shared" si="520"/>
        <v>0</v>
      </c>
      <c r="Q524" s="1246">
        <f t="shared" si="520"/>
        <v>143</v>
      </c>
      <c r="R524" s="1339">
        <f t="shared" si="520"/>
        <v>100</v>
      </c>
      <c r="S524" s="1246">
        <f t="shared" si="520"/>
        <v>26.04</v>
      </c>
      <c r="T524" s="1444">
        <f t="shared" si="520"/>
        <v>20</v>
      </c>
      <c r="U524" s="1246">
        <f t="shared" si="518"/>
        <v>143</v>
      </c>
      <c r="V524" s="1430">
        <f t="shared" si="518"/>
        <v>100</v>
      </c>
      <c r="W524" s="1246">
        <f t="shared" si="518"/>
        <v>169.04</v>
      </c>
      <c r="X524" s="1339">
        <f t="shared" si="518"/>
        <v>120</v>
      </c>
      <c r="Z524" s="1700" t="s">
        <v>583</v>
      </c>
      <c r="AA524" s="1043"/>
      <c r="AB524" s="1545"/>
      <c r="AC524" s="1267">
        <f>E526</f>
        <v>2.6</v>
      </c>
      <c r="AD524" s="1429">
        <f>F526</f>
        <v>2</v>
      </c>
      <c r="AE524" s="1267"/>
      <c r="AF524" s="1447"/>
      <c r="AG524" s="1267">
        <f t="shared" ref="AG524:AG525" si="521">AA524+AC524</f>
        <v>2.6</v>
      </c>
      <c r="AH524" s="1430">
        <f t="shared" ref="AH524:AH525" si="522">AB524+AD524</f>
        <v>2</v>
      </c>
      <c r="AI524" s="1267">
        <f t="shared" ref="AI524:AI525" si="523">AC524+AE524</f>
        <v>2.6</v>
      </c>
      <c r="AJ524" s="1339">
        <f t="shared" ref="AJ524:AJ525" si="524">AD524+AF524</f>
        <v>2</v>
      </c>
      <c r="AL524" s="476" t="s">
        <v>438</v>
      </c>
      <c r="AM524" s="1283">
        <f t="shared" si="513"/>
        <v>123.31</v>
      </c>
      <c r="AN524" s="1284">
        <f t="shared" si="514"/>
        <v>87.5</v>
      </c>
      <c r="AO524" s="1300" t="s">
        <v>433</v>
      </c>
      <c r="AP524" s="1503">
        <f t="shared" si="500"/>
        <v>0</v>
      </c>
      <c r="AQ524" s="1518">
        <f t="shared" si="501"/>
        <v>0</v>
      </c>
    </row>
    <row r="525" spans="1:46" ht="15.75" thickBot="1">
      <c r="A525" s="2622" t="s">
        <v>484</v>
      </c>
      <c r="B525" s="261" t="s">
        <v>322</v>
      </c>
      <c r="C525" s="273">
        <v>100</v>
      </c>
      <c r="D525" s="1804" t="s">
        <v>89</v>
      </c>
      <c r="E525" s="258">
        <v>4</v>
      </c>
      <c r="F525" s="879">
        <v>4</v>
      </c>
      <c r="G525" s="100"/>
      <c r="H525" s="100"/>
      <c r="I525" s="100"/>
      <c r="J525" s="2598" t="s">
        <v>81</v>
      </c>
      <c r="K525" s="243">
        <v>2.4</v>
      </c>
      <c r="L525" s="1801">
        <v>2.4</v>
      </c>
      <c r="M525" s="100"/>
      <c r="N525" s="1290" t="s">
        <v>104</v>
      </c>
      <c r="O525" s="1246">
        <f t="shared" ref="O525:T525" si="525">AA552</f>
        <v>0</v>
      </c>
      <c r="P525" s="1236">
        <f t="shared" si="525"/>
        <v>0</v>
      </c>
      <c r="Q525" s="1246">
        <f t="shared" si="525"/>
        <v>0</v>
      </c>
      <c r="R525" s="1430">
        <f t="shared" si="525"/>
        <v>0</v>
      </c>
      <c r="S525" s="1246">
        <f t="shared" si="525"/>
        <v>0</v>
      </c>
      <c r="T525" s="1444">
        <f t="shared" si="525"/>
        <v>0</v>
      </c>
      <c r="U525" s="1243">
        <f t="shared" ref="U525:U547" si="526">O525+Q525</f>
        <v>0</v>
      </c>
      <c r="V525" s="1430">
        <f t="shared" ref="V525:V552" si="527">P525+R525</f>
        <v>0</v>
      </c>
      <c r="W525" s="1243">
        <f t="shared" ref="W525:W550" si="528">Q525+S525</f>
        <v>0</v>
      </c>
      <c r="X525" s="1339">
        <f t="shared" ref="X525:X552" si="529">R525+T525</f>
        <v>0</v>
      </c>
      <c r="Z525" s="1300" t="s">
        <v>433</v>
      </c>
      <c r="AA525" s="1043"/>
      <c r="AB525" s="1546"/>
      <c r="AC525" s="1267"/>
      <c r="AD525" s="1429"/>
      <c r="AE525" s="1267"/>
      <c r="AF525" s="1447"/>
      <c r="AG525" s="1267">
        <f t="shared" si="521"/>
        <v>0</v>
      </c>
      <c r="AH525" s="1430">
        <f t="shared" si="522"/>
        <v>0</v>
      </c>
      <c r="AI525" s="1267">
        <f t="shared" si="523"/>
        <v>0</v>
      </c>
      <c r="AJ525" s="1339">
        <f t="shared" si="524"/>
        <v>0</v>
      </c>
      <c r="AL525" s="1282" t="s">
        <v>121</v>
      </c>
      <c r="AM525" s="1283">
        <f t="shared" si="513"/>
        <v>81</v>
      </c>
      <c r="AN525" s="1284">
        <f t="shared" si="514"/>
        <v>59</v>
      </c>
      <c r="AO525" s="1301" t="s">
        <v>125</v>
      </c>
      <c r="AP525" s="1503">
        <f t="shared" si="500"/>
        <v>20</v>
      </c>
      <c r="AQ525" s="1518">
        <f t="shared" si="501"/>
        <v>16</v>
      </c>
    </row>
    <row r="526" spans="1:46" ht="15.75" thickBot="1">
      <c r="A526" s="112"/>
      <c r="B526" s="1775"/>
      <c r="C526" s="115"/>
      <c r="D526" s="198" t="s">
        <v>600</v>
      </c>
      <c r="E526" s="243">
        <v>2.6</v>
      </c>
      <c r="F526" s="245">
        <v>2</v>
      </c>
      <c r="G526" s="3025" t="s">
        <v>664</v>
      </c>
      <c r="H526" s="1735"/>
      <c r="I526" s="1736"/>
      <c r="J526" s="2816" t="s">
        <v>759</v>
      </c>
      <c r="K526" s="1805">
        <v>0.6</v>
      </c>
      <c r="L526" s="1727">
        <v>0.6</v>
      </c>
      <c r="M526" s="100"/>
      <c r="N526" s="1282" t="s">
        <v>132</v>
      </c>
      <c r="O526" s="1243">
        <f>C507</f>
        <v>200</v>
      </c>
      <c r="P526" s="1236">
        <f>C507</f>
        <v>200</v>
      </c>
      <c r="Q526" s="1243"/>
      <c r="R526" s="1339"/>
      <c r="S526" s="1243"/>
      <c r="T526" s="1444"/>
      <c r="U526" s="1243">
        <f t="shared" si="526"/>
        <v>200</v>
      </c>
      <c r="V526" s="1430">
        <f t="shared" si="527"/>
        <v>200</v>
      </c>
      <c r="W526" s="1243">
        <f t="shared" si="528"/>
        <v>0</v>
      </c>
      <c r="X526" s="1339">
        <f t="shared" si="529"/>
        <v>0</v>
      </c>
      <c r="Z526" s="1301" t="s">
        <v>125</v>
      </c>
      <c r="AA526" s="1043"/>
      <c r="AB526" s="1546"/>
      <c r="AC526" s="1267">
        <f>E518</f>
        <v>20</v>
      </c>
      <c r="AD526" s="1429">
        <f>F518</f>
        <v>16</v>
      </c>
      <c r="AE526" s="1267"/>
      <c r="AF526" s="1447"/>
      <c r="AG526" s="1267">
        <f t="shared" ref="AG526:AJ533" si="530">AA526+AC526</f>
        <v>20</v>
      </c>
      <c r="AH526" s="1430">
        <f t="shared" si="530"/>
        <v>16</v>
      </c>
      <c r="AI526" s="1267">
        <f t="shared" si="530"/>
        <v>20</v>
      </c>
      <c r="AJ526" s="1339">
        <f t="shared" si="530"/>
        <v>16</v>
      </c>
      <c r="AL526" s="1282" t="s">
        <v>65</v>
      </c>
      <c r="AM526" s="1283">
        <f t="shared" si="513"/>
        <v>37.92</v>
      </c>
      <c r="AN526" s="1284">
        <f t="shared" si="514"/>
        <v>31</v>
      </c>
      <c r="AO526" s="1301" t="s">
        <v>87</v>
      </c>
      <c r="AP526" s="1503">
        <f t="shared" si="500"/>
        <v>60.94</v>
      </c>
      <c r="AQ526" s="1518">
        <f t="shared" si="501"/>
        <v>50.4</v>
      </c>
    </row>
    <row r="527" spans="1:46" ht="15.75" thickBot="1">
      <c r="A527" s="112"/>
      <c r="B527" s="1775"/>
      <c r="C527" s="115"/>
      <c r="D527" s="2588" t="s">
        <v>974</v>
      </c>
      <c r="E527" s="115"/>
      <c r="F527" s="111"/>
      <c r="G527" s="1712" t="s">
        <v>100</v>
      </c>
      <c r="H527" s="172" t="s">
        <v>101</v>
      </c>
      <c r="I527" s="2850" t="s">
        <v>102</v>
      </c>
      <c r="J527" s="112"/>
      <c r="K527" s="115"/>
      <c r="L527" s="111"/>
      <c r="M527" s="100"/>
      <c r="N527" s="476" t="s">
        <v>424</v>
      </c>
      <c r="O527" s="1243">
        <f t="shared" ref="O527:T527" si="531">AA555</f>
        <v>0</v>
      </c>
      <c r="P527" s="1236">
        <f t="shared" si="531"/>
        <v>0</v>
      </c>
      <c r="Q527" s="1243">
        <f t="shared" si="531"/>
        <v>0</v>
      </c>
      <c r="R527" s="1339">
        <f t="shared" si="531"/>
        <v>0</v>
      </c>
      <c r="S527" s="1243">
        <f t="shared" si="531"/>
        <v>0</v>
      </c>
      <c r="T527" s="1444">
        <f t="shared" si="531"/>
        <v>0</v>
      </c>
      <c r="U527" s="1243">
        <f t="shared" si="526"/>
        <v>0</v>
      </c>
      <c r="V527" s="1430">
        <f t="shared" si="527"/>
        <v>0</v>
      </c>
      <c r="W527" s="1243">
        <f t="shared" si="528"/>
        <v>0</v>
      </c>
      <c r="X527" s="1339">
        <f t="shared" si="529"/>
        <v>0</v>
      </c>
      <c r="Z527" s="1301" t="s">
        <v>87</v>
      </c>
      <c r="AA527" s="1043">
        <f>E510+K507</f>
        <v>26.939999999999998</v>
      </c>
      <c r="AB527" s="1549">
        <f>F510+L507</f>
        <v>22</v>
      </c>
      <c r="AC527" s="1267">
        <f>E521+K518+H521</f>
        <v>34</v>
      </c>
      <c r="AD527" s="1429">
        <f>F521+L518+I521</f>
        <v>28.4</v>
      </c>
      <c r="AE527" s="1267"/>
      <c r="AF527" s="1447"/>
      <c r="AG527" s="1267">
        <f t="shared" si="530"/>
        <v>60.94</v>
      </c>
      <c r="AH527" s="1430">
        <f t="shared" si="530"/>
        <v>50.4</v>
      </c>
      <c r="AI527" s="1267">
        <f t="shared" si="530"/>
        <v>34</v>
      </c>
      <c r="AJ527" s="1339">
        <f t="shared" si="530"/>
        <v>28.4</v>
      </c>
      <c r="AL527" s="1282" t="s">
        <v>60</v>
      </c>
      <c r="AM527" s="1283">
        <f t="shared" si="513"/>
        <v>200.6</v>
      </c>
      <c r="AN527" s="1284">
        <f t="shared" si="514"/>
        <v>200.6</v>
      </c>
      <c r="AO527" s="1301" t="s">
        <v>68</v>
      </c>
      <c r="AP527" s="1503">
        <f t="shared" si="500"/>
        <v>163.125</v>
      </c>
      <c r="AQ527" s="1518">
        <f t="shared" si="501"/>
        <v>136.81</v>
      </c>
    </row>
    <row r="528" spans="1:46" ht="15.75" thickBot="1">
      <c r="A528" s="112"/>
      <c r="B528" s="1775"/>
      <c r="C528" s="115"/>
      <c r="D528" s="1804" t="s">
        <v>373</v>
      </c>
      <c r="E528" s="1805">
        <v>0.06</v>
      </c>
      <c r="F528" s="1806">
        <v>0.06</v>
      </c>
      <c r="G528" s="140" t="s">
        <v>667</v>
      </c>
      <c r="H528" s="139">
        <v>37.5</v>
      </c>
      <c r="I528" s="1659">
        <v>37.5</v>
      </c>
      <c r="J528" s="2695" t="s">
        <v>250</v>
      </c>
      <c r="K528" s="1735"/>
      <c r="L528" s="1736"/>
      <c r="M528" s="100"/>
      <c r="N528" s="1282" t="s">
        <v>425</v>
      </c>
      <c r="O528" s="1243">
        <f t="shared" ref="O528:T528" si="532">AA559</f>
        <v>123.31</v>
      </c>
      <c r="P528" s="1448">
        <f t="shared" si="532"/>
        <v>87.5</v>
      </c>
      <c r="Q528" s="1243">
        <f t="shared" si="532"/>
        <v>0</v>
      </c>
      <c r="R528" s="1430">
        <f t="shared" si="532"/>
        <v>0</v>
      </c>
      <c r="S528" s="1243">
        <f t="shared" si="532"/>
        <v>0</v>
      </c>
      <c r="T528" s="1449">
        <f t="shared" si="532"/>
        <v>0</v>
      </c>
      <c r="U528" s="1243">
        <f t="shared" si="526"/>
        <v>123.31</v>
      </c>
      <c r="V528" s="1430">
        <f t="shared" si="527"/>
        <v>87.5</v>
      </c>
      <c r="W528" s="1243">
        <f t="shared" si="528"/>
        <v>0</v>
      </c>
      <c r="X528" s="1339">
        <f t="shared" si="529"/>
        <v>0</v>
      </c>
      <c r="Z528" s="1301" t="s">
        <v>68</v>
      </c>
      <c r="AA528" s="1043">
        <f>E509+K505</f>
        <v>79.694999999999993</v>
      </c>
      <c r="AB528" s="1549">
        <f>F509+L505</f>
        <v>64.039999999999992</v>
      </c>
      <c r="AC528" s="1267">
        <f>E519+H517</f>
        <v>25.1</v>
      </c>
      <c r="AD528" s="1429">
        <f>F519+I517+L517</f>
        <v>26.1</v>
      </c>
      <c r="AE528" s="1267">
        <f>E541</f>
        <v>58.33</v>
      </c>
      <c r="AF528" s="1447">
        <f>F541</f>
        <v>46.67</v>
      </c>
      <c r="AG528" s="1267">
        <f t="shared" si="530"/>
        <v>104.79499999999999</v>
      </c>
      <c r="AH528" s="1430">
        <f t="shared" si="530"/>
        <v>90.139999999999986</v>
      </c>
      <c r="AI528" s="1267">
        <f t="shared" si="530"/>
        <v>83.43</v>
      </c>
      <c r="AJ528" s="1339">
        <f t="shared" si="530"/>
        <v>72.77000000000001</v>
      </c>
      <c r="AL528" s="1282" t="s">
        <v>139</v>
      </c>
      <c r="AM528" s="1283">
        <f t="shared" si="513"/>
        <v>0</v>
      </c>
      <c r="AN528" s="1291">
        <f t="shared" si="514"/>
        <v>0</v>
      </c>
      <c r="AO528" s="1301" t="s">
        <v>74</v>
      </c>
      <c r="AP528" s="1503">
        <f t="shared" si="500"/>
        <v>40</v>
      </c>
      <c r="AQ528" s="1518">
        <f t="shared" si="501"/>
        <v>62.6</v>
      </c>
    </row>
    <row r="529" spans="1:43" ht="15.75" thickBot="1">
      <c r="A529" s="112"/>
      <c r="B529" s="1775"/>
      <c r="C529" s="115"/>
      <c r="D529" s="2818" t="s">
        <v>662</v>
      </c>
      <c r="E529" s="258">
        <v>2.94</v>
      </c>
      <c r="F529" s="2851"/>
      <c r="G529" s="198" t="s">
        <v>81</v>
      </c>
      <c r="H529" s="243">
        <v>120</v>
      </c>
      <c r="I529" s="245">
        <v>120</v>
      </c>
      <c r="J529" s="1712" t="s">
        <v>100</v>
      </c>
      <c r="K529" s="172" t="s">
        <v>101</v>
      </c>
      <c r="L529" s="173" t="s">
        <v>102</v>
      </c>
      <c r="M529" s="100"/>
      <c r="N529" s="1282" t="s">
        <v>121</v>
      </c>
      <c r="O529" s="1243"/>
      <c r="P529" s="1236"/>
      <c r="Q529" s="1243">
        <f>H516</f>
        <v>81</v>
      </c>
      <c r="R529" s="1339">
        <f>I516</f>
        <v>59</v>
      </c>
      <c r="S529" s="1243"/>
      <c r="T529" s="1444"/>
      <c r="U529" s="1243">
        <f t="shared" si="526"/>
        <v>81</v>
      </c>
      <c r="V529" s="1430">
        <f t="shared" si="527"/>
        <v>59</v>
      </c>
      <c r="W529" s="1243">
        <f t="shared" si="528"/>
        <v>81</v>
      </c>
      <c r="X529" s="1339">
        <f t="shared" si="529"/>
        <v>59</v>
      </c>
      <c r="Z529" s="1301" t="s">
        <v>74</v>
      </c>
      <c r="AA529" s="1043"/>
      <c r="AB529" s="1546"/>
      <c r="AC529" s="1267">
        <f>E516</f>
        <v>40</v>
      </c>
      <c r="AD529" s="1429">
        <f>F516+L516</f>
        <v>62.6</v>
      </c>
      <c r="AE529" s="1267"/>
      <c r="AF529" s="1447"/>
      <c r="AG529" s="1267">
        <f t="shared" si="530"/>
        <v>40</v>
      </c>
      <c r="AH529" s="1430">
        <f t="shared" si="530"/>
        <v>62.6</v>
      </c>
      <c r="AI529" s="1267">
        <f t="shared" si="530"/>
        <v>40</v>
      </c>
      <c r="AJ529" s="1339">
        <f t="shared" si="530"/>
        <v>62.6</v>
      </c>
      <c r="AL529" s="1282" t="s">
        <v>64</v>
      </c>
      <c r="AM529" s="1283">
        <f t="shared" si="513"/>
        <v>24</v>
      </c>
      <c r="AN529" s="1291">
        <f t="shared" si="514"/>
        <v>23.8</v>
      </c>
      <c r="AO529" s="1301" t="s">
        <v>129</v>
      </c>
      <c r="AP529" s="1503">
        <f t="shared" si="500"/>
        <v>0</v>
      </c>
      <c r="AQ529" s="1518">
        <f t="shared" si="501"/>
        <v>0</v>
      </c>
    </row>
    <row r="530" spans="1:43">
      <c r="A530" s="112"/>
      <c r="B530" s="1775"/>
      <c r="C530" s="115"/>
      <c r="D530" s="2588" t="s">
        <v>983</v>
      </c>
      <c r="E530" s="115"/>
      <c r="F530" s="115"/>
      <c r="G530" s="198" t="s">
        <v>82</v>
      </c>
      <c r="H530" s="244">
        <v>5</v>
      </c>
      <c r="I530" s="1727">
        <v>5</v>
      </c>
      <c r="J530" s="2611" t="s">
        <v>107</v>
      </c>
      <c r="K530" s="2583">
        <v>3</v>
      </c>
      <c r="L530" s="1798">
        <v>3</v>
      </c>
      <c r="M530" s="100"/>
      <c r="N530" s="1282" t="s">
        <v>65</v>
      </c>
      <c r="O530" s="1243"/>
      <c r="P530" s="1236"/>
      <c r="Q530" s="1243"/>
      <c r="R530" s="1339"/>
      <c r="S530" s="1627">
        <f>E538</f>
        <v>37.92</v>
      </c>
      <c r="T530" s="1449">
        <f>F538</f>
        <v>31</v>
      </c>
      <c r="U530" s="1243">
        <f t="shared" si="526"/>
        <v>0</v>
      </c>
      <c r="V530" s="1430">
        <f t="shared" si="527"/>
        <v>0</v>
      </c>
      <c r="W530" s="1243">
        <f t="shared" si="528"/>
        <v>37.92</v>
      </c>
      <c r="X530" s="1339">
        <f t="shared" si="529"/>
        <v>31</v>
      </c>
      <c r="Z530" s="1301" t="s">
        <v>129</v>
      </c>
      <c r="AA530" s="1043"/>
      <c r="AB530" s="1550"/>
      <c r="AC530" s="1267"/>
      <c r="AD530" s="1429"/>
      <c r="AE530" s="1267"/>
      <c r="AF530" s="1447"/>
      <c r="AG530" s="1267">
        <f t="shared" si="530"/>
        <v>0</v>
      </c>
      <c r="AH530" s="1430">
        <f t="shared" si="530"/>
        <v>0</v>
      </c>
      <c r="AI530" s="1267">
        <f t="shared" si="530"/>
        <v>0</v>
      </c>
      <c r="AJ530" s="1339">
        <f t="shared" si="530"/>
        <v>0</v>
      </c>
      <c r="AL530" s="1282" t="s">
        <v>47</v>
      </c>
      <c r="AM530" s="1283">
        <f t="shared" si="513"/>
        <v>0</v>
      </c>
      <c r="AN530" s="1291">
        <f t="shared" si="514"/>
        <v>0</v>
      </c>
      <c r="AO530" s="1301" t="s">
        <v>127</v>
      </c>
      <c r="AP530" s="1503">
        <f t="shared" si="500"/>
        <v>0</v>
      </c>
      <c r="AQ530" s="1518">
        <f t="shared" si="501"/>
        <v>0</v>
      </c>
    </row>
    <row r="531" spans="1:43" ht="15.75" thickBot="1">
      <c r="A531" s="112"/>
      <c r="B531" s="1775"/>
      <c r="C531" s="115"/>
      <c r="D531" s="198" t="s">
        <v>50</v>
      </c>
      <c r="E531" s="243">
        <v>2</v>
      </c>
      <c r="F531" s="1730">
        <v>2</v>
      </c>
      <c r="G531" s="112"/>
      <c r="H531" s="115"/>
      <c r="I531" s="111"/>
      <c r="J531" s="257" t="s">
        <v>50</v>
      </c>
      <c r="K531" s="258">
        <v>10</v>
      </c>
      <c r="L531" s="267">
        <v>10</v>
      </c>
      <c r="M531" s="100"/>
      <c r="N531" s="1282" t="s">
        <v>60</v>
      </c>
      <c r="O531" s="1243"/>
      <c r="P531" s="1450"/>
      <c r="Q531" s="1690">
        <f>H519+K532</f>
        <v>200.6</v>
      </c>
      <c r="R531" s="1451">
        <f>I519+L532</f>
        <v>200.6</v>
      </c>
      <c r="S531" s="1243"/>
      <c r="T531" s="1452"/>
      <c r="U531" s="1243">
        <f t="shared" si="526"/>
        <v>200.6</v>
      </c>
      <c r="V531" s="1430">
        <f t="shared" si="527"/>
        <v>200.6</v>
      </c>
      <c r="W531" s="1243">
        <f t="shared" si="528"/>
        <v>200.6</v>
      </c>
      <c r="X531" s="1339">
        <f t="shared" si="529"/>
        <v>200.6</v>
      </c>
      <c r="Z531" s="1301" t="s">
        <v>130</v>
      </c>
      <c r="AA531" s="1043"/>
      <c r="AB531" s="1551"/>
      <c r="AC531" s="1267"/>
      <c r="AD531" s="1429"/>
      <c r="AE531" s="1267"/>
      <c r="AF531" s="1447"/>
      <c r="AG531" s="1267">
        <f t="shared" si="530"/>
        <v>0</v>
      </c>
      <c r="AH531" s="1430">
        <f t="shared" si="530"/>
        <v>0</v>
      </c>
      <c r="AI531" s="1267">
        <f t="shared" si="530"/>
        <v>0</v>
      </c>
      <c r="AJ531" s="1339">
        <f t="shared" si="530"/>
        <v>0</v>
      </c>
      <c r="AL531" s="1282" t="s">
        <v>67</v>
      </c>
      <c r="AM531" s="1283">
        <f t="shared" si="513"/>
        <v>5</v>
      </c>
      <c r="AN531" s="1291">
        <f t="shared" si="514"/>
        <v>5</v>
      </c>
      <c r="AO531" s="2196" t="s">
        <v>160</v>
      </c>
      <c r="AP531" s="2178">
        <f t="shared" si="500"/>
        <v>29.52</v>
      </c>
      <c r="AQ531" s="2159">
        <f t="shared" si="501"/>
        <v>35.519999999999996</v>
      </c>
    </row>
    <row r="532" spans="1:43" ht="15.75" thickBot="1">
      <c r="A532" s="112"/>
      <c r="B532" s="1775"/>
      <c r="C532" s="115"/>
      <c r="D532" s="198" t="s">
        <v>54</v>
      </c>
      <c r="E532" s="1805">
        <v>0.52</v>
      </c>
      <c r="F532" s="1806">
        <v>0.52</v>
      </c>
      <c r="G532" s="112"/>
      <c r="H532" s="115"/>
      <c r="I532" s="111"/>
      <c r="J532" s="257" t="s">
        <v>60</v>
      </c>
      <c r="K532" s="2623">
        <v>200</v>
      </c>
      <c r="L532" s="2624">
        <v>200</v>
      </c>
      <c r="M532" s="100"/>
      <c r="N532" s="1282" t="s">
        <v>139</v>
      </c>
      <c r="O532" s="1243"/>
      <c r="P532" s="1236"/>
      <c r="Q532" s="1243"/>
      <c r="R532" s="1339"/>
      <c r="S532" s="1243"/>
      <c r="T532" s="1444"/>
      <c r="U532" s="1243">
        <f t="shared" si="526"/>
        <v>0</v>
      </c>
      <c r="V532" s="1430">
        <f t="shared" si="527"/>
        <v>0</v>
      </c>
      <c r="W532" s="1243">
        <f t="shared" si="528"/>
        <v>0</v>
      </c>
      <c r="X532" s="1339">
        <f t="shared" si="529"/>
        <v>0</v>
      </c>
      <c r="Z532" s="1300" t="s">
        <v>96</v>
      </c>
      <c r="AA532" s="2348">
        <f>H505+K506</f>
        <v>23.52</v>
      </c>
      <c r="AB532" s="1552">
        <f>I505+L506</f>
        <v>23.52</v>
      </c>
      <c r="AC532" s="1268">
        <f>E523</f>
        <v>6</v>
      </c>
      <c r="AD532" s="2369">
        <f>F523+L519</f>
        <v>12</v>
      </c>
      <c r="AE532" s="1268"/>
      <c r="AF532" s="1554"/>
      <c r="AG532" s="1268">
        <f t="shared" si="530"/>
        <v>29.52</v>
      </c>
      <c r="AH532" s="1432">
        <f t="shared" si="530"/>
        <v>35.519999999999996</v>
      </c>
      <c r="AI532" s="1268">
        <f t="shared" si="530"/>
        <v>6</v>
      </c>
      <c r="AJ532" s="1232">
        <f t="shared" si="530"/>
        <v>12</v>
      </c>
      <c r="AL532" s="1282" t="s">
        <v>82</v>
      </c>
      <c r="AM532" s="1283">
        <f t="shared" si="513"/>
        <v>19.5</v>
      </c>
      <c r="AN532" s="1291">
        <f t="shared" si="514"/>
        <v>19.5</v>
      </c>
      <c r="AO532" s="2139" t="s">
        <v>859</v>
      </c>
      <c r="AP532" s="2160">
        <f t="shared" si="500"/>
        <v>316.185</v>
      </c>
      <c r="AQ532" s="1519">
        <f t="shared" si="501"/>
        <v>303.33</v>
      </c>
    </row>
    <row r="533" spans="1:43" ht="15.75" thickBot="1">
      <c r="A533" s="112"/>
      <c r="B533" s="1775"/>
      <c r="C533" s="115"/>
      <c r="D533" s="1804" t="s">
        <v>163</v>
      </c>
      <c r="E533" s="243">
        <v>8.0000000000000002E-3</v>
      </c>
      <c r="F533" s="1730">
        <v>8.0000000000000002E-3</v>
      </c>
      <c r="G533" s="1630" t="s">
        <v>322</v>
      </c>
      <c r="H533" s="1735"/>
      <c r="I533" s="1736"/>
      <c r="J533" s="198" t="s">
        <v>81</v>
      </c>
      <c r="K533" s="243">
        <v>10</v>
      </c>
      <c r="L533" s="245">
        <v>10</v>
      </c>
      <c r="M533" s="100"/>
      <c r="N533" s="1282" t="s">
        <v>64</v>
      </c>
      <c r="O533" s="1243"/>
      <c r="P533" s="1236"/>
      <c r="Q533" s="1246">
        <f>H520</f>
        <v>24</v>
      </c>
      <c r="R533" s="1453">
        <f>I520</f>
        <v>23.8</v>
      </c>
      <c r="S533" s="1243"/>
      <c r="T533" s="1444"/>
      <c r="U533" s="1243">
        <f t="shared" si="526"/>
        <v>24</v>
      </c>
      <c r="V533" s="1430">
        <f t="shared" si="527"/>
        <v>23.8</v>
      </c>
      <c r="W533" s="1243">
        <f t="shared" si="528"/>
        <v>24</v>
      </c>
      <c r="X533" s="1339">
        <f t="shared" si="529"/>
        <v>23.8</v>
      </c>
      <c r="Z533" s="2139" t="s">
        <v>859</v>
      </c>
      <c r="AA533" s="2140">
        <f t="shared" ref="AA533:AF533" si="533">SUM(AA520:AA532)</f>
        <v>130.155</v>
      </c>
      <c r="AB533" s="2151">
        <f t="shared" si="533"/>
        <v>109.55999999999999</v>
      </c>
      <c r="AC533" s="2152">
        <f t="shared" si="533"/>
        <v>127.7</v>
      </c>
      <c r="AD533" s="2153">
        <f t="shared" si="533"/>
        <v>147.1</v>
      </c>
      <c r="AE533" s="2154">
        <f t="shared" si="533"/>
        <v>58.33</v>
      </c>
      <c r="AF533" s="2141">
        <f t="shared" si="533"/>
        <v>46.67</v>
      </c>
      <c r="AG533" s="1737">
        <f t="shared" si="530"/>
        <v>257.85500000000002</v>
      </c>
      <c r="AH533" s="1430">
        <f t="shared" si="530"/>
        <v>256.65999999999997</v>
      </c>
      <c r="AI533" s="1737">
        <f t="shared" si="530"/>
        <v>186.03</v>
      </c>
      <c r="AJ533" s="1453">
        <f t="shared" si="530"/>
        <v>193.76999999999998</v>
      </c>
      <c r="AL533" s="1282" t="s">
        <v>89</v>
      </c>
      <c r="AM533" s="1283">
        <f t="shared" si="513"/>
        <v>18.8</v>
      </c>
      <c r="AN533" s="1291">
        <f t="shared" si="514"/>
        <v>18.8</v>
      </c>
      <c r="AO533" s="2104" t="s">
        <v>858</v>
      </c>
    </row>
    <row r="534" spans="1:43" ht="15.75" thickBot="1">
      <c r="A534" s="112"/>
      <c r="B534" s="1775"/>
      <c r="C534" s="115"/>
      <c r="D534" s="2818" t="s">
        <v>81</v>
      </c>
      <c r="E534" s="258">
        <v>160</v>
      </c>
      <c r="F534" s="2851">
        <v>160</v>
      </c>
      <c r="G534" s="1712" t="s">
        <v>100</v>
      </c>
      <c r="H534" s="172" t="s">
        <v>101</v>
      </c>
      <c r="I534" s="173" t="s">
        <v>102</v>
      </c>
      <c r="J534" s="112"/>
      <c r="K534" s="115"/>
      <c r="L534" s="111"/>
      <c r="M534" s="100"/>
      <c r="N534" s="1282" t="s">
        <v>445</v>
      </c>
      <c r="O534" s="1243"/>
      <c r="P534" s="1236"/>
      <c r="Q534" s="1243"/>
      <c r="R534" s="1339"/>
      <c r="S534" s="1243"/>
      <c r="T534" s="1444"/>
      <c r="U534" s="1243">
        <f t="shared" si="526"/>
        <v>0</v>
      </c>
      <c r="V534" s="1430">
        <f t="shared" si="527"/>
        <v>0</v>
      </c>
      <c r="W534" s="1243">
        <f t="shared" si="528"/>
        <v>0</v>
      </c>
      <c r="X534" s="1339">
        <f t="shared" si="529"/>
        <v>0</v>
      </c>
      <c r="Z534" s="2104" t="s">
        <v>925</v>
      </c>
      <c r="AA534" s="2100"/>
      <c r="AB534" s="2105"/>
      <c r="AC534" s="2106"/>
      <c r="AD534" s="2107"/>
      <c r="AE534" s="2106"/>
      <c r="AF534" s="2108"/>
      <c r="AL534" s="1282" t="s">
        <v>131</v>
      </c>
      <c r="AM534" s="1283">
        <f t="shared" si="513"/>
        <v>0.65999999999999992</v>
      </c>
      <c r="AN534" s="1291">
        <f t="shared" si="514"/>
        <v>26.4</v>
      </c>
      <c r="AO534" s="1301" t="s">
        <v>130</v>
      </c>
      <c r="AP534" s="1503">
        <f t="shared" ref="AP534:AQ540" si="534">AA535+AC535+AE535</f>
        <v>0</v>
      </c>
      <c r="AQ534" s="1518">
        <f t="shared" si="534"/>
        <v>0</v>
      </c>
    </row>
    <row r="535" spans="1:43" ht="15.75" thickBot="1">
      <c r="A535" s="1812" t="s">
        <v>399</v>
      </c>
      <c r="B535" s="1813"/>
      <c r="C535" s="2859">
        <f>SUM(C514:C529)</f>
        <v>884</v>
      </c>
      <c r="D535" s="2928" t="s">
        <v>446</v>
      </c>
      <c r="E535" s="1782"/>
      <c r="F535" s="2668">
        <v>0.8</v>
      </c>
      <c r="G535" s="2605" t="s">
        <v>694</v>
      </c>
      <c r="H535" s="2740">
        <v>143</v>
      </c>
      <c r="I535" s="3026">
        <f>C525</f>
        <v>100</v>
      </c>
      <c r="J535" s="1777"/>
      <c r="K535" s="1780"/>
      <c r="L535" s="1779"/>
      <c r="M535" s="100"/>
      <c r="N535" s="1282" t="s">
        <v>67</v>
      </c>
      <c r="O535" s="1243"/>
      <c r="P535" s="1236"/>
      <c r="Q535" s="1243"/>
      <c r="R535" s="1339"/>
      <c r="S535" s="1243">
        <f>H539</f>
        <v>5</v>
      </c>
      <c r="T535" s="1444">
        <f>I539</f>
        <v>5</v>
      </c>
      <c r="U535" s="1243">
        <f t="shared" si="526"/>
        <v>0</v>
      </c>
      <c r="V535" s="1430">
        <f t="shared" si="527"/>
        <v>0</v>
      </c>
      <c r="W535" s="1243">
        <f t="shared" si="528"/>
        <v>5</v>
      </c>
      <c r="X535" s="1339">
        <f t="shared" si="529"/>
        <v>5</v>
      </c>
      <c r="Z535" s="1301"/>
      <c r="AA535" s="1043"/>
      <c r="AB535" s="1546"/>
      <c r="AC535" s="1267"/>
      <c r="AD535" s="1429"/>
      <c r="AE535" s="1267"/>
      <c r="AF535" s="1447"/>
      <c r="AG535" s="1267">
        <f t="shared" ref="AG535:AJ541" si="535">AA535+AC535</f>
        <v>0</v>
      </c>
      <c r="AH535" s="1430">
        <f t="shared" si="535"/>
        <v>0</v>
      </c>
      <c r="AI535" s="1267">
        <f t="shared" si="535"/>
        <v>0</v>
      </c>
      <c r="AJ535" s="1339">
        <f t="shared" si="535"/>
        <v>0</v>
      </c>
      <c r="AL535" s="1282" t="s">
        <v>50</v>
      </c>
      <c r="AM535" s="1283">
        <f t="shared" si="513"/>
        <v>20.875</v>
      </c>
      <c r="AN535" s="1291">
        <f t="shared" si="514"/>
        <v>20.875</v>
      </c>
      <c r="AO535" s="1301" t="s">
        <v>128</v>
      </c>
      <c r="AP535" s="1503">
        <f t="shared" si="534"/>
        <v>0</v>
      </c>
      <c r="AQ535" s="1518">
        <f t="shared" si="534"/>
        <v>0</v>
      </c>
    </row>
    <row r="536" spans="1:43" ht="15.75" thickBot="1">
      <c r="A536" s="2939"/>
      <c r="B536" s="2787" t="s">
        <v>245</v>
      </c>
      <c r="C536" s="2940"/>
      <c r="D536" s="3027" t="s">
        <v>721</v>
      </c>
      <c r="E536" s="3028"/>
      <c r="F536" s="1760"/>
      <c r="G536" s="3029"/>
      <c r="H536" s="3029"/>
      <c r="I536" s="1735"/>
      <c r="J536" s="3030" t="s">
        <v>751</v>
      </c>
      <c r="K536" s="2836"/>
      <c r="L536" s="2837"/>
      <c r="M536" s="100"/>
      <c r="N536" s="1282" t="s">
        <v>82</v>
      </c>
      <c r="O536" s="1556">
        <f>H506</f>
        <v>4.5</v>
      </c>
      <c r="P536" s="1448">
        <f>I506</f>
        <v>4.5</v>
      </c>
      <c r="Q536" s="1243">
        <f>H523+H530</f>
        <v>8</v>
      </c>
      <c r="R536" s="1430">
        <f>I523+I530</f>
        <v>8</v>
      </c>
      <c r="S536" s="1243">
        <f>E543</f>
        <v>7</v>
      </c>
      <c r="T536" s="1449">
        <f>F543</f>
        <v>7</v>
      </c>
      <c r="U536" s="1243">
        <f t="shared" si="526"/>
        <v>12.5</v>
      </c>
      <c r="V536" s="1430">
        <f t="shared" si="527"/>
        <v>12.5</v>
      </c>
      <c r="W536" s="1243">
        <f t="shared" si="528"/>
        <v>15</v>
      </c>
      <c r="X536" s="1339">
        <f t="shared" si="529"/>
        <v>15</v>
      </c>
      <c r="Z536" s="1301" t="s">
        <v>128</v>
      </c>
      <c r="AA536" s="1043"/>
      <c r="AB536" s="1546"/>
      <c r="AC536" s="1267"/>
      <c r="AD536" s="1429"/>
      <c r="AE536" s="1267"/>
      <c r="AF536" s="1447"/>
      <c r="AG536" s="1267">
        <f t="shared" si="535"/>
        <v>0</v>
      </c>
      <c r="AH536" s="1430">
        <f t="shared" si="535"/>
        <v>0</v>
      </c>
      <c r="AI536" s="1267">
        <f t="shared" si="535"/>
        <v>0</v>
      </c>
      <c r="AJ536" s="1339">
        <f t="shared" si="535"/>
        <v>0</v>
      </c>
      <c r="AL536" s="1282" t="s">
        <v>140</v>
      </c>
      <c r="AM536" s="1283">
        <f t="shared" si="513"/>
        <v>0</v>
      </c>
      <c r="AN536" s="1291">
        <f t="shared" si="514"/>
        <v>0</v>
      </c>
      <c r="AO536" s="1301" t="s">
        <v>126</v>
      </c>
      <c r="AP536" s="1503">
        <f t="shared" si="534"/>
        <v>0</v>
      </c>
      <c r="AQ536" s="1518">
        <f t="shared" si="534"/>
        <v>0</v>
      </c>
    </row>
    <row r="537" spans="1:43" ht="15.75" thickBot="1">
      <c r="A537" s="3031" t="s">
        <v>913</v>
      </c>
      <c r="B537" s="3032" t="s">
        <v>712</v>
      </c>
      <c r="C537" s="3033">
        <v>200</v>
      </c>
      <c r="D537" s="2579" t="s">
        <v>100</v>
      </c>
      <c r="E537" s="172" t="s">
        <v>101</v>
      </c>
      <c r="F537" s="173" t="s">
        <v>102</v>
      </c>
      <c r="G537" s="2647" t="s">
        <v>100</v>
      </c>
      <c r="H537" s="1763" t="s">
        <v>101</v>
      </c>
      <c r="I537" s="2766" t="s">
        <v>102</v>
      </c>
      <c r="J537" s="2804" t="s">
        <v>752</v>
      </c>
      <c r="K537" s="2744"/>
      <c r="L537" s="2859"/>
      <c r="M537" s="100"/>
      <c r="N537" s="1282" t="s">
        <v>89</v>
      </c>
      <c r="O537" s="1243">
        <f>E507+K508</f>
        <v>7.1999999999999993</v>
      </c>
      <c r="P537" s="1236">
        <f>F507+L508</f>
        <v>7.1999999999999993</v>
      </c>
      <c r="Q537" s="1243">
        <f>E525+K520</f>
        <v>10</v>
      </c>
      <c r="R537" s="1451">
        <f>F525+L520</f>
        <v>10</v>
      </c>
      <c r="S537" s="1243">
        <f>E544</f>
        <v>1.6</v>
      </c>
      <c r="T537" s="1444">
        <f>F544</f>
        <v>1.6</v>
      </c>
      <c r="U537" s="1243">
        <f t="shared" si="526"/>
        <v>17.2</v>
      </c>
      <c r="V537" s="1430">
        <f t="shared" si="527"/>
        <v>17.2</v>
      </c>
      <c r="W537" s="1243">
        <f t="shared" si="528"/>
        <v>11.6</v>
      </c>
      <c r="X537" s="1339">
        <f t="shared" si="529"/>
        <v>11.6</v>
      </c>
      <c r="Z537" s="1301" t="s">
        <v>126</v>
      </c>
      <c r="AA537" s="1043"/>
      <c r="AB537" s="1551"/>
      <c r="AC537" s="1267"/>
      <c r="AD537" s="1429"/>
      <c r="AE537" s="1267"/>
      <c r="AF537" s="1447"/>
      <c r="AG537" s="1267">
        <f t="shared" si="535"/>
        <v>0</v>
      </c>
      <c r="AH537" s="1430">
        <f t="shared" si="535"/>
        <v>0</v>
      </c>
      <c r="AI537" s="1267">
        <f t="shared" si="535"/>
        <v>0</v>
      </c>
      <c r="AJ537" s="1339">
        <f t="shared" si="535"/>
        <v>0</v>
      </c>
      <c r="AL537" s="1282" t="s">
        <v>52</v>
      </c>
      <c r="AM537" s="1283">
        <f t="shared" si="513"/>
        <v>1.5</v>
      </c>
      <c r="AN537" s="1291">
        <f t="shared" si="514"/>
        <v>1.5</v>
      </c>
      <c r="AO537" s="1301" t="s">
        <v>432</v>
      </c>
      <c r="AP537" s="1503">
        <f t="shared" si="534"/>
        <v>0</v>
      </c>
      <c r="AQ537" s="1518">
        <f t="shared" si="534"/>
        <v>0</v>
      </c>
    </row>
    <row r="538" spans="1:43" ht="15.75" thickBot="1">
      <c r="A538" s="3034" t="s">
        <v>870</v>
      </c>
      <c r="B538" s="284" t="s">
        <v>717</v>
      </c>
      <c r="C538" s="3035" t="s">
        <v>720</v>
      </c>
      <c r="D538" s="142" t="s">
        <v>65</v>
      </c>
      <c r="E538" s="2581">
        <v>37.92</v>
      </c>
      <c r="F538" s="3036">
        <v>31</v>
      </c>
      <c r="G538" s="1770" t="s">
        <v>934</v>
      </c>
      <c r="H538" s="2678">
        <v>15</v>
      </c>
      <c r="I538" s="2679">
        <v>15</v>
      </c>
      <c r="J538" s="1653" t="s">
        <v>100</v>
      </c>
      <c r="K538" s="174" t="s">
        <v>101</v>
      </c>
      <c r="L538" s="1794" t="s">
        <v>102</v>
      </c>
      <c r="M538" s="100"/>
      <c r="N538" s="777" t="s">
        <v>145</v>
      </c>
      <c r="O538" s="1243"/>
      <c r="P538" s="1448"/>
      <c r="Q538" s="1243">
        <f>R538/1000/0.04</f>
        <v>0.36</v>
      </c>
      <c r="R538" s="1430">
        <f>I518</f>
        <v>14.4</v>
      </c>
      <c r="S538" s="1820">
        <f>T538/1000/0.04</f>
        <v>0.3</v>
      </c>
      <c r="T538" s="1449">
        <f>F540</f>
        <v>12</v>
      </c>
      <c r="U538" s="1243">
        <f t="shared" si="526"/>
        <v>0.36</v>
      </c>
      <c r="V538" s="1430">
        <f t="shared" si="527"/>
        <v>14.4</v>
      </c>
      <c r="W538" s="1243">
        <f t="shared" si="528"/>
        <v>0.65999999999999992</v>
      </c>
      <c r="X538" s="1339">
        <f t="shared" si="529"/>
        <v>26.4</v>
      </c>
      <c r="Z538" s="1301" t="s">
        <v>432</v>
      </c>
      <c r="AA538" s="1043"/>
      <c r="AB538" s="1551"/>
      <c r="AC538" s="1267"/>
      <c r="AD538" s="1429"/>
      <c r="AE538" s="1267"/>
      <c r="AF538" s="1447"/>
      <c r="AG538" s="1267">
        <f t="shared" si="535"/>
        <v>0</v>
      </c>
      <c r="AH538" s="1430">
        <f t="shared" si="535"/>
        <v>0</v>
      </c>
      <c r="AI538" s="1267">
        <f t="shared" si="535"/>
        <v>0</v>
      </c>
      <c r="AJ538" s="1339">
        <f t="shared" si="535"/>
        <v>0</v>
      </c>
      <c r="AL538" s="1282" t="s">
        <v>138</v>
      </c>
      <c r="AM538" s="1283">
        <f t="shared" si="513"/>
        <v>0</v>
      </c>
      <c r="AN538" s="1291">
        <f t="shared" si="514"/>
        <v>0</v>
      </c>
      <c r="AO538" s="2157" t="s">
        <v>96</v>
      </c>
      <c r="AP538" s="2178">
        <f t="shared" si="534"/>
        <v>0</v>
      </c>
      <c r="AQ538" s="2159">
        <f t="shared" si="534"/>
        <v>0</v>
      </c>
    </row>
    <row r="539" spans="1:43" ht="15.75" thickBot="1">
      <c r="A539" s="112"/>
      <c r="B539" s="2317" t="s">
        <v>722</v>
      </c>
      <c r="C539" s="111"/>
      <c r="D539" s="198" t="s">
        <v>79</v>
      </c>
      <c r="E539" s="243">
        <v>14</v>
      </c>
      <c r="F539" s="2355">
        <v>14</v>
      </c>
      <c r="G539" s="261" t="s">
        <v>93</v>
      </c>
      <c r="H539" s="243">
        <v>5</v>
      </c>
      <c r="I539" s="245">
        <v>5</v>
      </c>
      <c r="J539" s="2612" t="s">
        <v>325</v>
      </c>
      <c r="K539" s="1785">
        <v>14.7</v>
      </c>
      <c r="L539" s="1786">
        <v>10</v>
      </c>
      <c r="M539" s="100"/>
      <c r="N539" s="1282" t="s">
        <v>50</v>
      </c>
      <c r="O539" s="1243">
        <f>K509</f>
        <v>0.67500000000000004</v>
      </c>
      <c r="P539" s="1628">
        <f>L509</f>
        <v>0.67500000000000004</v>
      </c>
      <c r="Q539" s="1243">
        <f>E531+K531+K521</f>
        <v>13.2</v>
      </c>
      <c r="R539" s="1430">
        <f>L531+F531+L521</f>
        <v>13.2</v>
      </c>
      <c r="S539" s="1243">
        <f>K541</f>
        <v>7</v>
      </c>
      <c r="T539" s="1441">
        <f>L541</f>
        <v>7</v>
      </c>
      <c r="U539" s="1243">
        <f t="shared" si="526"/>
        <v>13.875</v>
      </c>
      <c r="V539" s="1430">
        <f t="shared" si="527"/>
        <v>13.875</v>
      </c>
      <c r="W539" s="1243">
        <f t="shared" si="528"/>
        <v>20.2</v>
      </c>
      <c r="X539" s="1339">
        <f t="shared" si="529"/>
        <v>20.2</v>
      </c>
      <c r="Z539" s="1300"/>
      <c r="AA539" s="1555"/>
      <c r="AB539" s="1560"/>
      <c r="AC539" s="1267"/>
      <c r="AD539" s="1429"/>
      <c r="AE539" s="1267"/>
      <c r="AF539" s="1447"/>
      <c r="AG539" s="1267">
        <f t="shared" si="535"/>
        <v>0</v>
      </c>
      <c r="AH539" s="1430">
        <f t="shared" si="535"/>
        <v>0</v>
      </c>
      <c r="AI539" s="1267">
        <f t="shared" si="535"/>
        <v>0</v>
      </c>
      <c r="AJ539" s="1339">
        <f t="shared" si="535"/>
        <v>0</v>
      </c>
      <c r="AL539" s="1282" t="s">
        <v>137</v>
      </c>
      <c r="AM539" s="1283">
        <f t="shared" si="513"/>
        <v>3</v>
      </c>
      <c r="AN539" s="1291">
        <f t="shared" si="514"/>
        <v>3</v>
      </c>
      <c r="AO539" s="2139" t="s">
        <v>860</v>
      </c>
      <c r="AP539" s="2192">
        <f t="shared" si="534"/>
        <v>0</v>
      </c>
      <c r="AQ539" s="1519">
        <f t="shared" si="534"/>
        <v>0</v>
      </c>
    </row>
    <row r="540" spans="1:43" ht="15.75" thickBot="1">
      <c r="A540" s="201" t="s">
        <v>9</v>
      </c>
      <c r="B540" s="261" t="s">
        <v>426</v>
      </c>
      <c r="C540" s="248">
        <v>20</v>
      </c>
      <c r="D540" s="198" t="s">
        <v>595</v>
      </c>
      <c r="E540" s="243" t="s">
        <v>719</v>
      </c>
      <c r="F540" s="1730">
        <v>12</v>
      </c>
      <c r="G540" s="261" t="s">
        <v>79</v>
      </c>
      <c r="H540" s="243">
        <v>1.5</v>
      </c>
      <c r="I540" s="245">
        <v>1.5</v>
      </c>
      <c r="J540" s="2779" t="s">
        <v>247</v>
      </c>
      <c r="K540" s="1788">
        <v>11.34</v>
      </c>
      <c r="L540" s="267">
        <v>10</v>
      </c>
      <c r="M540" s="100"/>
      <c r="N540" s="1282" t="s">
        <v>140</v>
      </c>
      <c r="O540" s="1243"/>
      <c r="P540" s="1236"/>
      <c r="Q540" s="1243"/>
      <c r="R540" s="1339"/>
      <c r="S540" s="1243"/>
      <c r="T540" s="1444"/>
      <c r="U540" s="1243">
        <f t="shared" si="526"/>
        <v>0</v>
      </c>
      <c r="V540" s="1430">
        <f t="shared" si="527"/>
        <v>0</v>
      </c>
      <c r="W540" s="1243">
        <f t="shared" si="528"/>
        <v>0</v>
      </c>
      <c r="X540" s="1339">
        <f t="shared" si="529"/>
        <v>0</v>
      </c>
      <c r="Z540" s="2139" t="s">
        <v>860</v>
      </c>
      <c r="AA540" s="2144">
        <f t="shared" ref="AA540:AF540" si="536">SUM(AA535:AA539)</f>
        <v>0</v>
      </c>
      <c r="AB540" s="2145">
        <f t="shared" si="536"/>
        <v>0</v>
      </c>
      <c r="AC540" s="2146">
        <f t="shared" si="536"/>
        <v>0</v>
      </c>
      <c r="AD540" s="2145">
        <f t="shared" si="536"/>
        <v>0</v>
      </c>
      <c r="AE540" s="2146">
        <f t="shared" si="536"/>
        <v>0</v>
      </c>
      <c r="AF540" s="2145">
        <f t="shared" si="536"/>
        <v>0</v>
      </c>
      <c r="AG540" s="2147">
        <f t="shared" si="535"/>
        <v>0</v>
      </c>
      <c r="AH540" s="2148">
        <f t="shared" si="535"/>
        <v>0</v>
      </c>
      <c r="AI540" s="2147">
        <f t="shared" si="535"/>
        <v>0</v>
      </c>
      <c r="AJ540" s="2148">
        <f t="shared" si="535"/>
        <v>0</v>
      </c>
      <c r="AL540" s="1282" t="s">
        <v>77</v>
      </c>
      <c r="AM540" s="1283">
        <f t="shared" si="513"/>
        <v>0</v>
      </c>
      <c r="AN540" s="1291">
        <f t="shared" si="514"/>
        <v>0</v>
      </c>
      <c r="AO540" s="2194" t="s">
        <v>135</v>
      </c>
      <c r="AP540" s="2195">
        <f t="shared" si="534"/>
        <v>316.185</v>
      </c>
      <c r="AQ540" s="1519">
        <f t="shared" si="534"/>
        <v>303.33</v>
      </c>
    </row>
    <row r="541" spans="1:43" ht="15.75" thickBot="1">
      <c r="A541" s="112"/>
      <c r="B541" s="2763"/>
      <c r="C541" s="111"/>
      <c r="D541" s="198" t="s">
        <v>68</v>
      </c>
      <c r="E541" s="243">
        <v>58.33</v>
      </c>
      <c r="F541" s="2777">
        <v>46.67</v>
      </c>
      <c r="G541" s="261" t="s">
        <v>83</v>
      </c>
      <c r="H541" s="2730">
        <v>0.1</v>
      </c>
      <c r="I541" s="245">
        <v>0.1</v>
      </c>
      <c r="J541" s="257" t="s">
        <v>50</v>
      </c>
      <c r="K541" s="258">
        <v>7</v>
      </c>
      <c r="L541" s="267">
        <v>7</v>
      </c>
      <c r="M541" s="100"/>
      <c r="N541" s="1282" t="s">
        <v>442</v>
      </c>
      <c r="O541" s="1243"/>
      <c r="P541" s="1236"/>
      <c r="Q541" s="1243"/>
      <c r="R541" s="1339"/>
      <c r="S541" s="1243">
        <f>K542</f>
        <v>1.5</v>
      </c>
      <c r="T541" s="1444">
        <f>L542</f>
        <v>1.5</v>
      </c>
      <c r="U541" s="1243">
        <f t="shared" si="526"/>
        <v>0</v>
      </c>
      <c r="V541" s="1430">
        <f t="shared" si="527"/>
        <v>0</v>
      </c>
      <c r="W541" s="1243">
        <f t="shared" si="528"/>
        <v>1.5</v>
      </c>
      <c r="X541" s="1339">
        <f t="shared" si="529"/>
        <v>1.5</v>
      </c>
      <c r="Z541" s="2134" t="s">
        <v>861</v>
      </c>
      <c r="AA541" s="2135">
        <f t="shared" ref="AA541:AF541" si="537">AA533+AA540</f>
        <v>130.155</v>
      </c>
      <c r="AB541" s="2156">
        <f t="shared" si="537"/>
        <v>109.55999999999999</v>
      </c>
      <c r="AC541" s="2170">
        <f t="shared" si="537"/>
        <v>127.7</v>
      </c>
      <c r="AD541" s="2169">
        <f t="shared" si="537"/>
        <v>147.1</v>
      </c>
      <c r="AE541" s="2135">
        <f t="shared" si="537"/>
        <v>58.33</v>
      </c>
      <c r="AF541" s="2155">
        <f t="shared" si="537"/>
        <v>46.67</v>
      </c>
      <c r="AG541" s="2176">
        <f t="shared" si="535"/>
        <v>257.85500000000002</v>
      </c>
      <c r="AH541" s="2137">
        <f t="shared" si="535"/>
        <v>256.65999999999997</v>
      </c>
      <c r="AI541" s="2176">
        <f t="shared" si="535"/>
        <v>186.03</v>
      </c>
      <c r="AJ541" s="2187">
        <f t="shared" si="535"/>
        <v>193.76999999999998</v>
      </c>
      <c r="AL541" s="1282" t="s">
        <v>54</v>
      </c>
      <c r="AM541" s="1283">
        <f t="shared" si="513"/>
        <v>3.0449999999999999</v>
      </c>
      <c r="AN541" s="1291">
        <f t="shared" si="514"/>
        <v>3.0449999999999999</v>
      </c>
      <c r="AO541" s="2193" t="s">
        <v>413</v>
      </c>
      <c r="AP541" s="1304"/>
      <c r="AQ541" s="78"/>
    </row>
    <row r="542" spans="1:43">
      <c r="A542" s="112"/>
      <c r="B542" s="1775"/>
      <c r="C542" s="111"/>
      <c r="D542" s="2588" t="s">
        <v>984</v>
      </c>
      <c r="E542" s="100"/>
      <c r="F542" s="2810"/>
      <c r="G542" s="115"/>
      <c r="H542" s="115"/>
      <c r="I542" s="111"/>
      <c r="J542" s="1868" t="s">
        <v>92</v>
      </c>
      <c r="K542" s="243">
        <v>1.5</v>
      </c>
      <c r="L542" s="245">
        <v>1.5</v>
      </c>
      <c r="M542" s="100"/>
      <c r="N542" s="1282" t="s">
        <v>138</v>
      </c>
      <c r="O542" s="1243"/>
      <c r="P542" s="1236"/>
      <c r="Q542" s="1243"/>
      <c r="R542" s="1339"/>
      <c r="S542" s="1243"/>
      <c r="T542" s="1444"/>
      <c r="U542" s="1243">
        <f t="shared" si="526"/>
        <v>0</v>
      </c>
      <c r="V542" s="1430">
        <f t="shared" si="527"/>
        <v>0</v>
      </c>
      <c r="W542" s="1243">
        <f t="shared" si="528"/>
        <v>0</v>
      </c>
      <c r="X542" s="1339">
        <f t="shared" si="529"/>
        <v>0</v>
      </c>
      <c r="Z542" s="1333" t="s">
        <v>413</v>
      </c>
      <c r="AA542" s="1334"/>
      <c r="AB542" s="1335"/>
      <c r="AC542" s="1043"/>
      <c r="AD542" s="1336"/>
      <c r="AE542" s="1043"/>
      <c r="AF542" s="1337"/>
      <c r="AG542" s="1267"/>
      <c r="AH542" s="1338"/>
      <c r="AI542" s="1267"/>
      <c r="AJ542" s="1339"/>
      <c r="AL542" s="1282" t="s">
        <v>116</v>
      </c>
      <c r="AM542" s="1283">
        <f t="shared" si="513"/>
        <v>0.6</v>
      </c>
      <c r="AN542" s="1291">
        <f t="shared" si="514"/>
        <v>0.6</v>
      </c>
      <c r="AO542" s="1704" t="s">
        <v>543</v>
      </c>
      <c r="AP542" s="1307">
        <f t="shared" ref="AP542:AP558" si="538">AA543+AC543+AE543</f>
        <v>0</v>
      </c>
      <c r="AQ542" s="1308">
        <f t="shared" ref="AQ542:AQ558" si="539">AB543+AD543+AF543</f>
        <v>0</v>
      </c>
    </row>
    <row r="543" spans="1:43">
      <c r="A543" s="112"/>
      <c r="B543" s="1775"/>
      <c r="C543" s="111"/>
      <c r="D543" s="198" t="s">
        <v>299</v>
      </c>
      <c r="E543" s="243">
        <v>7</v>
      </c>
      <c r="F543" s="2777">
        <v>7</v>
      </c>
      <c r="G543" s="115"/>
      <c r="H543" s="115"/>
      <c r="I543" s="111"/>
      <c r="J543" s="199" t="s">
        <v>81</v>
      </c>
      <c r="K543" s="2702">
        <v>66</v>
      </c>
      <c r="L543" s="1801"/>
      <c r="M543" s="100"/>
      <c r="N543" s="1282" t="s">
        <v>137</v>
      </c>
      <c r="O543" s="1243"/>
      <c r="P543" s="1236"/>
      <c r="Q543" s="1243">
        <f>K530</f>
        <v>3</v>
      </c>
      <c r="R543" s="1339">
        <f>L530</f>
        <v>3</v>
      </c>
      <c r="S543" s="1243"/>
      <c r="T543" s="1444"/>
      <c r="U543" s="1243">
        <f t="shared" si="526"/>
        <v>3</v>
      </c>
      <c r="V543" s="1430">
        <f t="shared" si="527"/>
        <v>3</v>
      </c>
      <c r="W543" s="1243">
        <f t="shared" si="528"/>
        <v>3</v>
      </c>
      <c r="X543" s="1339">
        <f t="shared" si="529"/>
        <v>3</v>
      </c>
      <c r="Z543" s="1704" t="s">
        <v>543</v>
      </c>
      <c r="AA543" s="2133"/>
      <c r="AB543" s="2122"/>
      <c r="AC543" s="1043"/>
      <c r="AD543" s="1308"/>
      <c r="AE543" s="1043"/>
      <c r="AF543" s="2123"/>
      <c r="AG543" s="1267">
        <f t="shared" ref="AG543" si="540">AA543+AC543</f>
        <v>0</v>
      </c>
      <c r="AH543" s="1345">
        <f t="shared" ref="AH543" si="541">AB543+AD543</f>
        <v>0</v>
      </c>
      <c r="AI543" s="1267">
        <f t="shared" ref="AI543" si="542">AC543+AE543</f>
        <v>0</v>
      </c>
      <c r="AJ543" s="1346">
        <f t="shared" ref="AJ543" si="543">AD543+AF543</f>
        <v>0</v>
      </c>
      <c r="AL543" s="1252" t="s">
        <v>167</v>
      </c>
      <c r="AM543" s="1283">
        <f t="shared" si="513"/>
        <v>2.7030000000000003</v>
      </c>
      <c r="AN543" s="1291">
        <f t="shared" si="514"/>
        <v>2.778</v>
      </c>
      <c r="AO543" s="1306" t="s">
        <v>414</v>
      </c>
      <c r="AP543" s="1307">
        <f t="shared" si="538"/>
        <v>11.34</v>
      </c>
      <c r="AQ543" s="1308">
        <f t="shared" si="539"/>
        <v>10</v>
      </c>
    </row>
    <row r="544" spans="1:43">
      <c r="A544" s="112"/>
      <c r="B544" s="1775"/>
      <c r="C544" s="111"/>
      <c r="D544" s="198" t="s">
        <v>718</v>
      </c>
      <c r="E544" s="243">
        <v>1.6</v>
      </c>
      <c r="F544" s="2777">
        <v>1.6</v>
      </c>
      <c r="G544" s="115"/>
      <c r="H544" s="115"/>
      <c r="I544" s="111"/>
      <c r="J544" s="2701" t="s">
        <v>1007</v>
      </c>
      <c r="K544" s="100"/>
      <c r="L544" s="111"/>
      <c r="M544" s="100"/>
      <c r="N544" s="1282" t="s">
        <v>77</v>
      </c>
      <c r="O544" s="1243"/>
      <c r="P544" s="1236"/>
      <c r="Q544" s="1243"/>
      <c r="R544" s="1339"/>
      <c r="S544" s="1243"/>
      <c r="T544" s="1444"/>
      <c r="U544" s="1243">
        <f t="shared" si="526"/>
        <v>0</v>
      </c>
      <c r="V544" s="1430">
        <f t="shared" si="527"/>
        <v>0</v>
      </c>
      <c r="W544" s="1243">
        <f t="shared" si="528"/>
        <v>0</v>
      </c>
      <c r="X544" s="1339">
        <f t="shared" si="529"/>
        <v>0</v>
      </c>
      <c r="Z544" s="1340" t="s">
        <v>414</v>
      </c>
      <c r="AA544" s="1341"/>
      <c r="AB544" s="1342"/>
      <c r="AC544" s="1043"/>
      <c r="AD544" s="1343"/>
      <c r="AE544" s="1267">
        <f>K540</f>
        <v>11.34</v>
      </c>
      <c r="AF544" s="1344">
        <f>L540</f>
        <v>10</v>
      </c>
      <c r="AG544" s="1267">
        <f t="shared" ref="AG544:AJ546" si="544">AA544+AC544</f>
        <v>0</v>
      </c>
      <c r="AH544" s="1345">
        <f t="shared" si="544"/>
        <v>0</v>
      </c>
      <c r="AI544" s="1267">
        <f t="shared" si="544"/>
        <v>11.34</v>
      </c>
      <c r="AJ544" s="1346">
        <f t="shared" si="544"/>
        <v>10</v>
      </c>
      <c r="AL544" s="1253" t="s">
        <v>163</v>
      </c>
      <c r="AM544" s="1283">
        <f t="shared" si="513"/>
        <v>1.8000000000000002E-2</v>
      </c>
      <c r="AN544" s="1291">
        <f t="shared" si="514"/>
        <v>9.2999999999999985E-2</v>
      </c>
      <c r="AO544" s="1309" t="s">
        <v>415</v>
      </c>
      <c r="AP544" s="1283">
        <f t="shared" si="538"/>
        <v>143</v>
      </c>
      <c r="AQ544" s="1308">
        <f t="shared" si="539"/>
        <v>100</v>
      </c>
    </row>
    <row r="545" spans="1:46" ht="15.75" thickBot="1">
      <c r="A545" s="1812" t="s">
        <v>400</v>
      </c>
      <c r="B545" s="1813"/>
      <c r="C545" s="1814">
        <f>C537+C540+80+20</f>
        <v>320</v>
      </c>
      <c r="D545" s="1817" t="s">
        <v>580</v>
      </c>
      <c r="E545" s="2667">
        <v>0.4</v>
      </c>
      <c r="F545" s="3037">
        <v>0.4</v>
      </c>
      <c r="G545" s="1780"/>
      <c r="H545" s="1780"/>
      <c r="I545" s="1779"/>
      <c r="J545" s="2847" t="s">
        <v>81</v>
      </c>
      <c r="K545" s="2938">
        <v>130</v>
      </c>
      <c r="L545" s="2764"/>
      <c r="M545" s="100"/>
      <c r="N545" s="476" t="s">
        <v>443</v>
      </c>
      <c r="O545" s="1243">
        <f>H508+K511</f>
        <v>0.72499999999999998</v>
      </c>
      <c r="P545" s="1236">
        <f>I508+L511</f>
        <v>0.72499999999999998</v>
      </c>
      <c r="Q545" s="1243">
        <f>E532+H524+K522</f>
        <v>1.8199999999999998</v>
      </c>
      <c r="R545" s="1430">
        <f>F532+I524+L522</f>
        <v>1.8199999999999998</v>
      </c>
      <c r="S545" s="1243">
        <f>E545+H541</f>
        <v>0.5</v>
      </c>
      <c r="T545" s="1444">
        <f>F545+I541</f>
        <v>0.5</v>
      </c>
      <c r="U545" s="1243">
        <f t="shared" si="526"/>
        <v>2.5449999999999999</v>
      </c>
      <c r="V545" s="1430">
        <f t="shared" si="527"/>
        <v>2.5449999999999999</v>
      </c>
      <c r="W545" s="1243">
        <f t="shared" si="528"/>
        <v>2.3199999999999998</v>
      </c>
      <c r="X545" s="1339">
        <f t="shared" si="529"/>
        <v>2.3199999999999998</v>
      </c>
      <c r="Z545" s="1347" t="s">
        <v>415</v>
      </c>
      <c r="AA545" s="1348"/>
      <c r="AB545" s="1349"/>
      <c r="AC545" s="1043">
        <f>H535</f>
        <v>143</v>
      </c>
      <c r="AD545" s="1350">
        <f>C525</f>
        <v>100</v>
      </c>
      <c r="AE545" s="1351"/>
      <c r="AF545" s="1352"/>
      <c r="AG545" s="1267">
        <f t="shared" si="544"/>
        <v>143</v>
      </c>
      <c r="AH545" s="1345">
        <f t="shared" si="544"/>
        <v>100</v>
      </c>
      <c r="AI545" s="1267">
        <f t="shared" si="544"/>
        <v>143</v>
      </c>
      <c r="AJ545" s="1346">
        <f t="shared" si="544"/>
        <v>100</v>
      </c>
      <c r="AL545" s="1254" t="s">
        <v>407</v>
      </c>
      <c r="AM545" s="1283">
        <f t="shared" si="513"/>
        <v>1.8</v>
      </c>
      <c r="AN545" s="1291">
        <f t="shared" si="514"/>
        <v>1.8</v>
      </c>
      <c r="AO545" s="1310" t="s">
        <v>416</v>
      </c>
      <c r="AP545" s="1283">
        <f t="shared" si="538"/>
        <v>14.7</v>
      </c>
      <c r="AQ545" s="1308">
        <f t="shared" si="539"/>
        <v>10</v>
      </c>
    </row>
    <row r="546" spans="1:46" ht="15.75" thickBot="1">
      <c r="M546" s="100"/>
      <c r="N546" s="1282" t="s">
        <v>444</v>
      </c>
      <c r="O546" s="1243"/>
      <c r="P546" s="1236"/>
      <c r="Q546" s="1243">
        <f>K526</f>
        <v>0.6</v>
      </c>
      <c r="R546" s="1339">
        <f>L526</f>
        <v>0.6</v>
      </c>
      <c r="S546" s="1243"/>
      <c r="T546" s="1444"/>
      <c r="U546" s="1243">
        <f t="shared" si="526"/>
        <v>0.6</v>
      </c>
      <c r="V546" s="1430">
        <f t="shared" si="527"/>
        <v>0.6</v>
      </c>
      <c r="W546" s="1243">
        <f t="shared" si="528"/>
        <v>0.6</v>
      </c>
      <c r="X546" s="1339">
        <f t="shared" si="529"/>
        <v>0.6</v>
      </c>
      <c r="Z546" s="1353" t="s">
        <v>416</v>
      </c>
      <c r="AA546" s="1348"/>
      <c r="AB546" s="1349"/>
      <c r="AC546" s="1043"/>
      <c r="AD546" s="1350"/>
      <c r="AE546" s="1267">
        <f>K539</f>
        <v>14.7</v>
      </c>
      <c r="AF546" s="1352">
        <f>L539</f>
        <v>10</v>
      </c>
      <c r="AG546" s="1267">
        <f t="shared" si="544"/>
        <v>0</v>
      </c>
      <c r="AH546" s="1345">
        <f t="shared" si="544"/>
        <v>0</v>
      </c>
      <c r="AI546" s="1267">
        <f t="shared" si="544"/>
        <v>14.7</v>
      </c>
      <c r="AJ546" s="1346">
        <f t="shared" si="544"/>
        <v>10</v>
      </c>
      <c r="AL546" s="1255" t="s">
        <v>136</v>
      </c>
      <c r="AM546" s="1292">
        <f t="shared" si="513"/>
        <v>0.88500000000000001</v>
      </c>
      <c r="AN546" s="1293">
        <f t="shared" si="514"/>
        <v>0.88500000000000001</v>
      </c>
      <c r="AO546" s="1311" t="s">
        <v>417</v>
      </c>
      <c r="AP546" s="1292">
        <f t="shared" si="538"/>
        <v>0</v>
      </c>
      <c r="AQ546" s="1312">
        <f t="shared" si="539"/>
        <v>0</v>
      </c>
    </row>
    <row r="547" spans="1:46" ht="15.75" thickBot="1">
      <c r="M547" s="100"/>
      <c r="N547" s="1252" t="s">
        <v>167</v>
      </c>
      <c r="O547" s="1247">
        <f t="shared" ref="O547:T547" si="545">O548+O549+O550+O551</f>
        <v>1.31</v>
      </c>
      <c r="P547" s="1454">
        <f t="shared" si="545"/>
        <v>1.31</v>
      </c>
      <c r="Q547" s="1247">
        <f t="shared" si="545"/>
        <v>1.393</v>
      </c>
      <c r="R547" s="1455">
        <f t="shared" si="545"/>
        <v>1.468</v>
      </c>
      <c r="S547" s="1257">
        <f>S548+S549+S550+S551</f>
        <v>0</v>
      </c>
      <c r="T547" s="1456">
        <f t="shared" si="545"/>
        <v>0</v>
      </c>
      <c r="U547" s="1243">
        <f t="shared" si="526"/>
        <v>2.7030000000000003</v>
      </c>
      <c r="V547" s="1430">
        <f t="shared" si="527"/>
        <v>2.778</v>
      </c>
      <c r="W547" s="1243">
        <f t="shared" si="528"/>
        <v>1.393</v>
      </c>
      <c r="X547" s="1339">
        <f t="shared" si="529"/>
        <v>1.468</v>
      </c>
      <c r="Z547" s="1354" t="s">
        <v>417</v>
      </c>
      <c r="AA547" s="1355"/>
      <c r="AB547" s="1356"/>
      <c r="AC547" s="1265"/>
      <c r="AD547" s="1357"/>
      <c r="AE547" s="1268"/>
      <c r="AF547" s="1358"/>
      <c r="AG547" s="1268">
        <f>AA547+AC547</f>
        <v>0</v>
      </c>
      <c r="AH547" s="1359"/>
      <c r="AI547" s="1268">
        <f t="shared" ref="AI547:AI559" si="546">AC547+AE547</f>
        <v>0</v>
      </c>
      <c r="AJ547" s="1360"/>
      <c r="AL547" s="483" t="s">
        <v>98</v>
      </c>
      <c r="AM547" s="1294">
        <f>O552+Q552+S552</f>
        <v>0</v>
      </c>
      <c r="AN547" s="1295">
        <f>P552+R552+T552</f>
        <v>0</v>
      </c>
      <c r="AO547" s="1313" t="s">
        <v>418</v>
      </c>
      <c r="AP547" s="1314">
        <f t="shared" si="538"/>
        <v>169.04</v>
      </c>
      <c r="AQ547" s="1315">
        <f t="shared" si="539"/>
        <v>120</v>
      </c>
    </row>
    <row r="548" spans="1:46" ht="15.75" thickBot="1">
      <c r="M548" s="115"/>
      <c r="N548" s="1253" t="s">
        <v>163</v>
      </c>
      <c r="O548" s="1248">
        <f>H509</f>
        <v>0.01</v>
      </c>
      <c r="P548" s="1457">
        <f>I509</f>
        <v>0.01</v>
      </c>
      <c r="Q548" s="1248">
        <f>E533</f>
        <v>8.0000000000000002E-3</v>
      </c>
      <c r="R548" s="1458">
        <f>F533+L524</f>
        <v>8.299999999999999E-2</v>
      </c>
      <c r="S548" s="1258"/>
      <c r="T548" s="1457"/>
      <c r="U548" s="1262">
        <f>O548+Q548</f>
        <v>1.8000000000000002E-2</v>
      </c>
      <c r="V548" s="1458">
        <f t="shared" si="527"/>
        <v>9.2999999999999985E-2</v>
      </c>
      <c r="W548" s="1244">
        <f t="shared" si="528"/>
        <v>8.0000000000000002E-3</v>
      </c>
      <c r="X548" s="1458">
        <f t="shared" si="529"/>
        <v>8.299999999999999E-2</v>
      </c>
      <c r="Z548" s="1361" t="s">
        <v>418</v>
      </c>
      <c r="AA548" s="1362">
        <f t="shared" ref="AA548:AF548" si="547">SUM(AA543:AA547)</f>
        <v>0</v>
      </c>
      <c r="AB548" s="1363">
        <f t="shared" si="547"/>
        <v>0</v>
      </c>
      <c r="AC548" s="1364">
        <f t="shared" si="547"/>
        <v>143</v>
      </c>
      <c r="AD548" s="1365">
        <f t="shared" si="547"/>
        <v>100</v>
      </c>
      <c r="AE548" s="1366">
        <f t="shared" si="547"/>
        <v>26.04</v>
      </c>
      <c r="AF548" s="1367">
        <f t="shared" si="547"/>
        <v>20</v>
      </c>
      <c r="AG548" s="1366">
        <f>AA548+AC548</f>
        <v>143</v>
      </c>
      <c r="AH548" s="1368">
        <f>AB548+AD548</f>
        <v>100</v>
      </c>
      <c r="AI548" s="1366">
        <f>AC548+AE548</f>
        <v>169.04</v>
      </c>
      <c r="AJ548" s="1369">
        <f>AD548+AF548</f>
        <v>120</v>
      </c>
      <c r="AO548" s="1493" t="s">
        <v>427</v>
      </c>
      <c r="AP548" s="1304">
        <f t="shared" si="538"/>
        <v>0</v>
      </c>
      <c r="AQ548" s="1317">
        <f t="shared" si="539"/>
        <v>0</v>
      </c>
      <c r="AS548" s="11"/>
      <c r="AT548" s="11"/>
    </row>
    <row r="549" spans="1:46">
      <c r="M549" s="115"/>
      <c r="N549" s="1254" t="s">
        <v>407</v>
      </c>
      <c r="O549" s="1249">
        <f>I510</f>
        <v>1</v>
      </c>
      <c r="P549" s="1459">
        <f>I510</f>
        <v>1</v>
      </c>
      <c r="Q549" s="1249">
        <f>F535</f>
        <v>0.8</v>
      </c>
      <c r="R549" s="1460">
        <f>F535</f>
        <v>0.8</v>
      </c>
      <c r="S549" s="1259"/>
      <c r="T549" s="1459"/>
      <c r="U549" s="1262">
        <f>O549+Q549</f>
        <v>1.8</v>
      </c>
      <c r="V549" s="1458">
        <f t="shared" si="527"/>
        <v>1.8</v>
      </c>
      <c r="W549" s="1244">
        <f t="shared" si="528"/>
        <v>0.8</v>
      </c>
      <c r="X549" s="1458">
        <f t="shared" si="529"/>
        <v>0.8</v>
      </c>
      <c r="Z549" s="1493" t="s">
        <v>427</v>
      </c>
      <c r="AA549" s="1384"/>
      <c r="AB549" s="1482"/>
      <c r="AC549" s="1386"/>
      <c r="AD549" s="1485"/>
      <c r="AE549" s="1384"/>
      <c r="AF549" s="1482"/>
      <c r="AG549" s="1266"/>
      <c r="AH549" s="1488"/>
      <c r="AI549" s="1266">
        <f t="shared" si="546"/>
        <v>0</v>
      </c>
      <c r="AJ549" s="1491"/>
      <c r="AO549" s="1478" t="s">
        <v>428</v>
      </c>
      <c r="AP549" s="1283">
        <f t="shared" si="538"/>
        <v>0</v>
      </c>
      <c r="AQ549" s="1308">
        <f t="shared" si="539"/>
        <v>0</v>
      </c>
      <c r="AS549" s="11"/>
      <c r="AT549" s="11"/>
    </row>
    <row r="550" spans="1:46" ht="15.75" thickBot="1">
      <c r="M550" s="115"/>
      <c r="N550" s="1255" t="s">
        <v>136</v>
      </c>
      <c r="O550" s="1250">
        <f>K510</f>
        <v>0.3</v>
      </c>
      <c r="P550" s="1461">
        <f>L510</f>
        <v>0.3</v>
      </c>
      <c r="Q550" s="1250">
        <f>E528+K523</f>
        <v>0.58499999999999996</v>
      </c>
      <c r="R550" s="1462">
        <f>F528+L523</f>
        <v>0.58499999999999996</v>
      </c>
      <c r="S550" s="1260"/>
      <c r="T550" s="1461"/>
      <c r="U550" s="1262">
        <f>O550+Q550</f>
        <v>0.88500000000000001</v>
      </c>
      <c r="V550" s="1458">
        <f t="shared" si="527"/>
        <v>0.88500000000000001</v>
      </c>
      <c r="W550" s="1244">
        <f t="shared" si="528"/>
        <v>0.58499999999999996</v>
      </c>
      <c r="X550" s="1458">
        <f t="shared" si="529"/>
        <v>0.58499999999999996</v>
      </c>
      <c r="Z550" s="1478" t="s">
        <v>428</v>
      </c>
      <c r="AA550" s="1390"/>
      <c r="AB550" s="1483"/>
      <c r="AC550" s="1392"/>
      <c r="AD550" s="1486"/>
      <c r="AE550" s="1390"/>
      <c r="AF550" s="1483"/>
      <c r="AG550" s="1267">
        <f t="shared" ref="AG550:AH552" si="548">AA550+AC550</f>
        <v>0</v>
      </c>
      <c r="AH550" s="1489">
        <f t="shared" si="548"/>
        <v>0</v>
      </c>
      <c r="AI550" s="1267">
        <f t="shared" si="546"/>
        <v>0</v>
      </c>
      <c r="AJ550" s="1442">
        <f t="shared" ref="AJ550:AJ555" si="549">AD550+AF550</f>
        <v>0</v>
      </c>
      <c r="AO550" s="1479" t="s">
        <v>429</v>
      </c>
      <c r="AP550" s="1292">
        <f t="shared" si="538"/>
        <v>0</v>
      </c>
      <c r="AQ550" s="1312">
        <f t="shared" si="539"/>
        <v>0</v>
      </c>
      <c r="AS550" s="11"/>
      <c r="AT550" s="11"/>
    </row>
    <row r="551" spans="1:46" ht="15.75" thickBot="1">
      <c r="M551" s="573"/>
      <c r="N551" s="1255" t="s">
        <v>460</v>
      </c>
      <c r="O551" s="1250"/>
      <c r="P551" s="1461"/>
      <c r="Q551" s="1250"/>
      <c r="R551" s="1462"/>
      <c r="S551" s="1260"/>
      <c r="T551" s="1461"/>
      <c r="U551" s="1262">
        <f>O551+Q551</f>
        <v>0</v>
      </c>
      <c r="V551" s="1458">
        <f t="shared" si="527"/>
        <v>0</v>
      </c>
      <c r="W551" s="1244">
        <f>Q551+S551</f>
        <v>0</v>
      </c>
      <c r="X551" s="1458">
        <f t="shared" si="529"/>
        <v>0</v>
      </c>
      <c r="Z551" s="1479" t="s">
        <v>498</v>
      </c>
      <c r="AA551" s="1396"/>
      <c r="AB551" s="1484"/>
      <c r="AC551" s="1398"/>
      <c r="AD551" s="1487"/>
      <c r="AE551" s="1396"/>
      <c r="AF551" s="1484"/>
      <c r="AG551" s="1268">
        <f t="shared" si="548"/>
        <v>0</v>
      </c>
      <c r="AH551" s="1490">
        <f t="shared" si="548"/>
        <v>0</v>
      </c>
      <c r="AI551" s="1268">
        <f t="shared" si="546"/>
        <v>0</v>
      </c>
      <c r="AJ551" s="1492">
        <f t="shared" si="549"/>
        <v>0</v>
      </c>
      <c r="AO551" s="1480" t="s">
        <v>430</v>
      </c>
      <c r="AP551" s="1331">
        <f t="shared" si="538"/>
        <v>0</v>
      </c>
      <c r="AQ551" s="1332">
        <f t="shared" si="539"/>
        <v>0</v>
      </c>
      <c r="AR551" s="774"/>
      <c r="AS551" s="11"/>
      <c r="AT551" s="11"/>
    </row>
    <row r="552" spans="1:46" ht="15.75" thickBot="1">
      <c r="M552" s="115"/>
      <c r="N552" s="483" t="s">
        <v>98</v>
      </c>
      <c r="O552" s="1251"/>
      <c r="P552" s="1463"/>
      <c r="Q552" s="1251"/>
      <c r="R552" s="1464"/>
      <c r="S552" s="1261"/>
      <c r="T552" s="1465"/>
      <c r="U552" s="1263">
        <f>O552+Q552</f>
        <v>0</v>
      </c>
      <c r="V552" s="1466">
        <f t="shared" si="527"/>
        <v>0</v>
      </c>
      <c r="W552" s="1263">
        <f>Q552+S552</f>
        <v>0</v>
      </c>
      <c r="X552" s="1466">
        <f t="shared" si="529"/>
        <v>0</v>
      </c>
      <c r="Z552" s="1480" t="s">
        <v>430</v>
      </c>
      <c r="AA552" s="1500">
        <f t="shared" ref="AA552:AF552" si="550">AA549+AA550+AA551</f>
        <v>0</v>
      </c>
      <c r="AB552" s="1425">
        <f t="shared" si="550"/>
        <v>0</v>
      </c>
      <c r="AC552" s="1481">
        <f t="shared" si="550"/>
        <v>0</v>
      </c>
      <c r="AD552" s="1423">
        <f t="shared" si="550"/>
        <v>0</v>
      </c>
      <c r="AE552" s="1500">
        <f t="shared" si="550"/>
        <v>0</v>
      </c>
      <c r="AF552" s="1425">
        <f t="shared" si="550"/>
        <v>0</v>
      </c>
      <c r="AG552" s="1331">
        <f t="shared" si="548"/>
        <v>0</v>
      </c>
      <c r="AH552" s="1424">
        <f t="shared" si="548"/>
        <v>0</v>
      </c>
      <c r="AI552" s="1331">
        <f t="shared" si="546"/>
        <v>0</v>
      </c>
      <c r="AJ552" s="1425">
        <f t="shared" si="549"/>
        <v>0</v>
      </c>
      <c r="AO552" s="1316" t="s">
        <v>273</v>
      </c>
      <c r="AP552" s="1304">
        <f t="shared" si="538"/>
        <v>0</v>
      </c>
      <c r="AQ552" s="1317">
        <f t="shared" si="539"/>
        <v>0</v>
      </c>
      <c r="AR552" s="774"/>
      <c r="AS552" s="11"/>
      <c r="AT552" s="11"/>
    </row>
    <row r="553" spans="1:46" ht="15.75" thickBot="1">
      <c r="M553" s="115"/>
      <c r="Z553" s="1316" t="s">
        <v>422</v>
      </c>
      <c r="AA553" s="1370"/>
      <c r="AB553" s="1371"/>
      <c r="AC553" s="1266"/>
      <c r="AD553" s="1372"/>
      <c r="AE553" s="1370"/>
      <c r="AF553" s="1371"/>
      <c r="AG553" s="1266"/>
      <c r="AH553" s="1373">
        <f>AB553+AD553</f>
        <v>0</v>
      </c>
      <c r="AI553" s="1266">
        <f t="shared" si="546"/>
        <v>0</v>
      </c>
      <c r="AJ553" s="1374">
        <f t="shared" si="549"/>
        <v>0</v>
      </c>
      <c r="AO553" s="1318" t="s">
        <v>152</v>
      </c>
      <c r="AP553" s="1292">
        <f t="shared" si="538"/>
        <v>0</v>
      </c>
      <c r="AQ553" s="1312">
        <f t="shared" si="539"/>
        <v>0</v>
      </c>
      <c r="AR553" s="774"/>
      <c r="AS553" s="11"/>
      <c r="AT553" s="11"/>
    </row>
    <row r="554" spans="1:46" ht="15.75" thickBot="1">
      <c r="M554" s="115"/>
      <c r="Z554" s="1318" t="s">
        <v>423</v>
      </c>
      <c r="AA554" s="1355"/>
      <c r="AB554" s="1375"/>
      <c r="AC554" s="1268"/>
      <c r="AD554" s="1376"/>
      <c r="AE554" s="1355"/>
      <c r="AF554" s="1375"/>
      <c r="AG554" s="1268">
        <f>AA554+AC554</f>
        <v>0</v>
      </c>
      <c r="AH554" s="1377">
        <f>AB554+AD554</f>
        <v>0</v>
      </c>
      <c r="AI554" s="1268">
        <f t="shared" si="546"/>
        <v>0</v>
      </c>
      <c r="AJ554" s="1378">
        <f t="shared" si="549"/>
        <v>0</v>
      </c>
      <c r="AO554" s="1319" t="s">
        <v>419</v>
      </c>
      <c r="AP554" s="1320">
        <f t="shared" si="538"/>
        <v>0</v>
      </c>
      <c r="AQ554" s="1321">
        <f t="shared" si="539"/>
        <v>0</v>
      </c>
      <c r="AR554" s="115"/>
      <c r="AS554" s="11"/>
      <c r="AT554" s="11"/>
    </row>
    <row r="555" spans="1:46" ht="15.75" thickBot="1">
      <c r="M555" s="100"/>
      <c r="R555" s="1229"/>
      <c r="T555" s="1229"/>
      <c r="V555" s="1233"/>
      <c r="X555" s="1233"/>
      <c r="Z555" s="1319" t="s">
        <v>419</v>
      </c>
      <c r="AA555" s="1379">
        <f t="shared" ref="AA555:AF555" si="551">SUM(AA553:AA554)</f>
        <v>0</v>
      </c>
      <c r="AB555" s="1380">
        <f t="shared" si="551"/>
        <v>0</v>
      </c>
      <c r="AC555" s="1381">
        <f t="shared" si="551"/>
        <v>0</v>
      </c>
      <c r="AD555" s="1321">
        <f t="shared" si="551"/>
        <v>0</v>
      </c>
      <c r="AE555" s="1379">
        <f t="shared" si="551"/>
        <v>0</v>
      </c>
      <c r="AF555" s="1380">
        <f t="shared" si="551"/>
        <v>0</v>
      </c>
      <c r="AG555" s="1320">
        <f>AA555+AC555</f>
        <v>0</v>
      </c>
      <c r="AH555" s="1382">
        <f>AB555+AD555</f>
        <v>0</v>
      </c>
      <c r="AI555" s="1320">
        <f t="shared" si="546"/>
        <v>0</v>
      </c>
      <c r="AJ555" s="1383">
        <f t="shared" si="549"/>
        <v>0</v>
      </c>
      <c r="AO555" s="1322" t="s">
        <v>271</v>
      </c>
      <c r="AP555" s="1304">
        <f t="shared" si="538"/>
        <v>0</v>
      </c>
      <c r="AQ555" s="1317">
        <f t="shared" si="539"/>
        <v>0</v>
      </c>
      <c r="AR555" s="115"/>
      <c r="AS555" s="11"/>
      <c r="AT555" s="11"/>
    </row>
    <row r="556" spans="1:46">
      <c r="M556" s="100"/>
      <c r="R556" s="1229"/>
      <c r="T556" s="1229"/>
      <c r="V556" s="1233"/>
      <c r="X556" s="1233"/>
      <c r="Z556" s="1322" t="s">
        <v>271</v>
      </c>
      <c r="AA556" s="1384"/>
      <c r="AB556" s="1385"/>
      <c r="AC556" s="1386"/>
      <c r="AD556" s="1387"/>
      <c r="AE556" s="1384"/>
      <c r="AF556" s="1385"/>
      <c r="AG556" s="1266"/>
      <c r="AH556" s="1388"/>
      <c r="AI556" s="1266">
        <f t="shared" si="546"/>
        <v>0</v>
      </c>
      <c r="AJ556" s="1389"/>
      <c r="AM556" s="1296"/>
      <c r="AN556" s="312"/>
      <c r="AO556" s="1323" t="s">
        <v>103</v>
      </c>
      <c r="AP556" s="1283">
        <f t="shared" si="538"/>
        <v>0</v>
      </c>
      <c r="AQ556" s="1308">
        <f t="shared" si="539"/>
        <v>0</v>
      </c>
      <c r="AR556" s="115"/>
      <c r="AS556" s="11"/>
      <c r="AT556" s="11"/>
    </row>
    <row r="557" spans="1:46" ht="15.75" thickBot="1">
      <c r="A557" s="100"/>
      <c r="B557" s="2628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15"/>
      <c r="P557" s="1228"/>
      <c r="R557" s="1228"/>
      <c r="T557" s="1228"/>
      <c r="V557" s="298"/>
      <c r="X557" s="298"/>
      <c r="Z557" s="1323" t="s">
        <v>103</v>
      </c>
      <c r="AA557" s="1390"/>
      <c r="AB557" s="1391"/>
      <c r="AC557" s="1392"/>
      <c r="AD557" s="1393"/>
      <c r="AE557" s="1390"/>
      <c r="AF557" s="1391"/>
      <c r="AG557" s="1267">
        <f t="shared" ref="AG557:AH559" si="552">AA557+AC557</f>
        <v>0</v>
      </c>
      <c r="AH557" s="1394">
        <f t="shared" si="552"/>
        <v>0</v>
      </c>
      <c r="AI557" s="1267">
        <f t="shared" si="546"/>
        <v>0</v>
      </c>
      <c r="AJ557" s="1395">
        <f>AD557+AF557</f>
        <v>0</v>
      </c>
      <c r="AM557" s="1296"/>
      <c r="AN557" s="1433"/>
      <c r="AO557" s="1324" t="s">
        <v>272</v>
      </c>
      <c r="AP557" s="1292">
        <f t="shared" si="538"/>
        <v>123.31</v>
      </c>
      <c r="AQ557" s="1312">
        <f t="shared" si="539"/>
        <v>87.5</v>
      </c>
      <c r="AR557" s="115"/>
      <c r="AS557" s="11"/>
      <c r="AT557" s="11"/>
    </row>
    <row r="558" spans="1:46" ht="15.75" thickBot="1">
      <c r="A558" s="100"/>
      <c r="B558" s="2628"/>
      <c r="C558" s="100"/>
      <c r="D558" s="1475"/>
      <c r="E558" s="100"/>
      <c r="F558" s="100"/>
      <c r="G558" s="880"/>
      <c r="H558" s="100"/>
      <c r="I558" s="100"/>
      <c r="J558" s="100"/>
      <c r="K558" s="100"/>
      <c r="L558" s="100"/>
      <c r="M558" s="100"/>
      <c r="N558" s="115"/>
      <c r="P558" s="616"/>
      <c r="R558" s="616"/>
      <c r="T558" s="616"/>
      <c r="V558" s="1228"/>
      <c r="X558" s="1228"/>
      <c r="Z558" s="1324" t="s">
        <v>272</v>
      </c>
      <c r="AA558" s="1396">
        <f>E505</f>
        <v>123.31</v>
      </c>
      <c r="AB558" s="1397">
        <f>F505</f>
        <v>87.5</v>
      </c>
      <c r="AC558" s="1398"/>
      <c r="AD558" s="1399"/>
      <c r="AE558" s="1396"/>
      <c r="AF558" s="1397"/>
      <c r="AG558" s="1268">
        <f t="shared" si="552"/>
        <v>123.31</v>
      </c>
      <c r="AH558" s="1400">
        <f t="shared" si="552"/>
        <v>87.5</v>
      </c>
      <c r="AI558" s="1268">
        <f t="shared" si="546"/>
        <v>0</v>
      </c>
      <c r="AJ558" s="1401">
        <f>AD558+AF558</f>
        <v>0</v>
      </c>
      <c r="AM558" s="1434"/>
      <c r="AN558" s="86"/>
      <c r="AO558" s="1325" t="s">
        <v>420</v>
      </c>
      <c r="AP558" s="1326">
        <f t="shared" si="538"/>
        <v>123.31</v>
      </c>
      <c r="AQ558" s="1327">
        <f t="shared" si="539"/>
        <v>87.5</v>
      </c>
      <c r="AR558" s="115"/>
      <c r="AS558" s="11"/>
      <c r="AT558" s="11"/>
    </row>
    <row r="559" spans="1:46" ht="15.75" thickBot="1">
      <c r="A559" s="115"/>
      <c r="B559" s="123"/>
      <c r="C559" s="115"/>
      <c r="D559" s="100"/>
      <c r="E559" s="100"/>
      <c r="F559" s="100"/>
      <c r="G559" s="115"/>
      <c r="H559" s="115"/>
      <c r="I559" s="115"/>
      <c r="J559" s="115"/>
      <c r="K559" s="115"/>
      <c r="L559" s="115"/>
      <c r="M559" s="100"/>
      <c r="N559" s="115"/>
      <c r="P559" s="1228"/>
      <c r="R559" s="1228"/>
      <c r="T559" s="1228"/>
      <c r="V559" s="298"/>
      <c r="X559" s="1228"/>
      <c r="Z559" s="1494" t="s">
        <v>420</v>
      </c>
      <c r="AA559" s="1495">
        <f t="shared" ref="AA559:AF559" si="553">AA556+AA557+AA558</f>
        <v>123.31</v>
      </c>
      <c r="AB559" s="1367">
        <f t="shared" si="553"/>
        <v>87.5</v>
      </c>
      <c r="AC559" s="1495">
        <f t="shared" si="553"/>
        <v>0</v>
      </c>
      <c r="AD559" s="1367">
        <f t="shared" si="553"/>
        <v>0</v>
      </c>
      <c r="AE559" s="1495">
        <f t="shared" si="553"/>
        <v>0</v>
      </c>
      <c r="AF559" s="1367">
        <f t="shared" si="553"/>
        <v>0</v>
      </c>
      <c r="AG559" s="1366">
        <f t="shared" si="552"/>
        <v>123.31</v>
      </c>
      <c r="AH559" s="1368">
        <f t="shared" si="552"/>
        <v>87.5</v>
      </c>
      <c r="AI559" s="1366">
        <f t="shared" si="546"/>
        <v>0</v>
      </c>
      <c r="AJ559" s="1369">
        <f>AD559+AF559</f>
        <v>0</v>
      </c>
      <c r="AR559" s="115"/>
      <c r="AS559" s="11"/>
      <c r="AT559" s="11"/>
    </row>
    <row r="560" spans="1:46">
      <c r="A560" s="115"/>
      <c r="B560" s="123"/>
      <c r="C560" s="115"/>
      <c r="D560" s="110"/>
      <c r="E560" s="109"/>
      <c r="F560" s="148"/>
      <c r="G560" s="880"/>
      <c r="H560" s="100"/>
      <c r="I560" s="100"/>
      <c r="J560" s="115"/>
      <c r="K560" s="115"/>
      <c r="L560" s="115"/>
      <c r="M560" s="100"/>
      <c r="P560" s="1229"/>
      <c r="R560" s="1229"/>
      <c r="T560" s="1229"/>
      <c r="V560" s="1233"/>
      <c r="X560" s="1233"/>
      <c r="AB560" s="1229"/>
      <c r="AD560" s="1229"/>
      <c r="AH560" s="1237"/>
      <c r="AJ560" s="1237"/>
    </row>
    <row r="561" spans="1:36">
      <c r="A561" s="100"/>
      <c r="B561" s="3038"/>
      <c r="C561" s="100"/>
      <c r="D561" s="100"/>
      <c r="E561" s="100"/>
      <c r="F561" s="100"/>
      <c r="G561" s="880"/>
      <c r="H561" s="100"/>
      <c r="I561" s="100"/>
      <c r="J561" s="100"/>
      <c r="K561" s="100"/>
      <c r="L561" s="100"/>
      <c r="M561" s="100"/>
      <c r="P561" s="1229"/>
      <c r="R561" s="1229"/>
      <c r="T561" s="1229"/>
      <c r="V561" s="1233"/>
      <c r="X561" s="1233"/>
      <c r="AB561" s="1229"/>
      <c r="AD561" s="1229"/>
      <c r="AH561" s="1237"/>
      <c r="AJ561" s="1237"/>
    </row>
    <row r="562" spans="1:36">
      <c r="A562" s="100"/>
      <c r="B562" s="2628"/>
      <c r="C562" s="100"/>
      <c r="D562" s="116"/>
      <c r="E562" s="109"/>
      <c r="F562" s="141"/>
      <c r="G562" s="770"/>
      <c r="H562" s="100"/>
      <c r="I562" s="100"/>
      <c r="J562" s="880"/>
      <c r="K562" s="100"/>
      <c r="L562" s="100"/>
      <c r="M562" s="100"/>
      <c r="P562" s="1229"/>
      <c r="R562" s="1229"/>
      <c r="T562" s="1229"/>
      <c r="V562" s="1233"/>
      <c r="X562" s="1233"/>
      <c r="AB562" s="1229"/>
      <c r="AD562" s="1229"/>
      <c r="AH562" s="1237"/>
      <c r="AJ562" s="1237"/>
    </row>
    <row r="563" spans="1:36">
      <c r="A563" s="100"/>
      <c r="B563" s="2628"/>
      <c r="C563" s="100"/>
      <c r="D563" s="126"/>
      <c r="E563" s="109"/>
      <c r="F563" s="141"/>
      <c r="G563" s="115"/>
      <c r="H563" s="100"/>
      <c r="I563" s="100"/>
      <c r="J563" s="100"/>
      <c r="K563" s="100"/>
      <c r="L563" s="100"/>
      <c r="M563" s="100"/>
      <c r="P563" s="1229"/>
      <c r="R563" s="1229"/>
      <c r="T563" s="1229"/>
      <c r="V563" s="1233"/>
      <c r="X563" s="1233"/>
      <c r="AB563" s="1229"/>
      <c r="AD563" s="1229"/>
      <c r="AH563" s="1237"/>
      <c r="AJ563" s="1237"/>
    </row>
    <row r="564" spans="1:36">
      <c r="A564" s="100"/>
      <c r="B564" s="2628"/>
      <c r="C564" s="100"/>
      <c r="D564" s="126"/>
      <c r="E564" s="109"/>
      <c r="F564" s="141"/>
      <c r="G564" s="115"/>
      <c r="H564" s="100"/>
      <c r="I564" s="100"/>
      <c r="J564" s="100"/>
      <c r="K564" s="100"/>
      <c r="L564" s="100"/>
      <c r="M564" s="100"/>
      <c r="P564" s="1229"/>
      <c r="R564" s="1229"/>
      <c r="T564" s="1229"/>
      <c r="V564" s="1233"/>
      <c r="X564" s="1233"/>
      <c r="AB564" s="1229"/>
      <c r="AD564" s="1229"/>
      <c r="AH564" s="1237"/>
      <c r="AJ564" s="1237"/>
    </row>
    <row r="565" spans="1:36">
      <c r="A565" s="100"/>
      <c r="B565" s="2628"/>
      <c r="C565" s="100"/>
      <c r="D565" s="115"/>
      <c r="E565" s="115"/>
      <c r="F565" s="115"/>
      <c r="G565" s="115"/>
      <c r="H565" s="100"/>
      <c r="I565" s="100"/>
      <c r="J565" s="100"/>
      <c r="K565" s="100"/>
      <c r="L565" s="100"/>
      <c r="M565" s="100"/>
      <c r="P565" s="1229"/>
      <c r="R565" s="1229"/>
      <c r="T565" s="1229"/>
      <c r="V565" s="1233"/>
      <c r="X565" s="1233"/>
      <c r="AB565" s="1229"/>
      <c r="AD565" s="1229"/>
      <c r="AH565" s="1237"/>
      <c r="AJ565" s="1237"/>
    </row>
    <row r="566" spans="1:36">
      <c r="A566" s="100"/>
      <c r="B566" s="2628"/>
      <c r="C566" s="100"/>
      <c r="D566" s="100"/>
      <c r="E566" s="100"/>
      <c r="F566" s="100"/>
      <c r="G566" s="100"/>
      <c r="H566" s="100"/>
      <c r="I566" s="100"/>
      <c r="J566" s="880"/>
      <c r="K566" s="100"/>
      <c r="L566" s="100"/>
      <c r="M566" s="100"/>
      <c r="P566" s="1229"/>
      <c r="R566" s="1229"/>
      <c r="T566" s="1229"/>
      <c r="V566" s="1233"/>
      <c r="X566" s="1233"/>
      <c r="AB566" s="1229"/>
      <c r="AD566" s="1229"/>
      <c r="AH566" s="1237"/>
      <c r="AJ566" s="1237"/>
    </row>
    <row r="567" spans="1:36">
      <c r="A567" s="100"/>
      <c r="B567" s="2628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P567" s="1229"/>
      <c r="R567" s="1229"/>
      <c r="T567" s="1229"/>
      <c r="V567" s="1233"/>
      <c r="X567" s="1233"/>
      <c r="AB567" s="1229"/>
      <c r="AD567" s="1229"/>
      <c r="AH567" s="1237"/>
      <c r="AJ567" s="1237"/>
    </row>
    <row r="568" spans="1:36">
      <c r="A568" s="100"/>
      <c r="B568" s="2628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P568" s="1229"/>
      <c r="R568" s="1229"/>
      <c r="T568" s="1229"/>
      <c r="V568" s="1233"/>
      <c r="X568" s="1233"/>
      <c r="AB568" s="1229"/>
      <c r="AD568" s="1229"/>
      <c r="AH568" s="1237"/>
      <c r="AJ568" s="1237"/>
    </row>
    <row r="569" spans="1:36">
      <c r="A569" s="100"/>
      <c r="B569" s="2628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P569" s="1229"/>
      <c r="R569" s="1229"/>
      <c r="T569" s="1229"/>
      <c r="V569" s="1233"/>
      <c r="X569" s="1233"/>
      <c r="AB569" s="1229"/>
      <c r="AD569" s="1229"/>
      <c r="AH569" s="1237"/>
      <c r="AJ569" s="1237"/>
    </row>
    <row r="570" spans="1:36">
      <c r="A570" s="3039"/>
      <c r="B570" s="1789"/>
      <c r="C570" s="1015"/>
      <c r="D570" s="2633"/>
      <c r="E570" s="100"/>
      <c r="F570" s="3040"/>
      <c r="G570" s="100"/>
      <c r="H570" s="100"/>
      <c r="I570" s="100"/>
      <c r="J570" s="100"/>
      <c r="K570" s="100"/>
      <c r="L570" s="100"/>
      <c r="M570" s="100"/>
      <c r="P570" s="1229"/>
      <c r="R570" s="1229"/>
      <c r="T570" s="1229"/>
      <c r="V570" s="1233"/>
      <c r="X570" s="1233"/>
      <c r="AB570" s="1229"/>
      <c r="AD570" s="1229"/>
      <c r="AH570" s="1237"/>
      <c r="AJ570" s="1237"/>
    </row>
    <row r="571" spans="1:36">
      <c r="A571" s="3041"/>
      <c r="B571" s="3042"/>
      <c r="C571" s="3043"/>
      <c r="D571" s="3044"/>
      <c r="E571" s="3045"/>
      <c r="F571" s="2978"/>
      <c r="G571" s="3044"/>
      <c r="H571" s="3045"/>
      <c r="I571" s="2978"/>
      <c r="J571" s="3044"/>
      <c r="K571" s="3045"/>
      <c r="L571" s="2978"/>
      <c r="M571" s="100"/>
      <c r="P571" s="1229"/>
      <c r="R571" s="1229"/>
      <c r="T571" s="1229"/>
      <c r="V571" s="1233"/>
      <c r="X571" s="1233"/>
      <c r="Z571" s="11"/>
      <c r="AB571" s="1230"/>
      <c r="AD571" s="1230"/>
      <c r="AF571" s="11"/>
      <c r="AH571" s="1237"/>
      <c r="AJ571" s="1237"/>
    </row>
    <row r="572" spans="1:36">
      <c r="A572" s="3046"/>
      <c r="B572" s="3042"/>
      <c r="C572" s="3043"/>
      <c r="D572" s="3042"/>
      <c r="E572" s="2882"/>
      <c r="F572" s="3047"/>
      <c r="G572" s="3042"/>
      <c r="H572" s="3048"/>
      <c r="I572" s="3049"/>
      <c r="J572" s="100"/>
      <c r="K572" s="100"/>
      <c r="L572" s="100"/>
      <c r="M572" s="115"/>
      <c r="P572" s="1229"/>
      <c r="R572" s="1229"/>
      <c r="T572" s="1229"/>
      <c r="V572" s="1233"/>
      <c r="X572" s="1233"/>
      <c r="Z572" s="11"/>
      <c r="AB572" s="1230"/>
      <c r="AD572" s="1230"/>
      <c r="AF572" s="11"/>
      <c r="AH572" s="1237"/>
      <c r="AJ572" s="1237"/>
    </row>
    <row r="573" spans="1:36">
      <c r="A573" s="100"/>
      <c r="B573" s="3042"/>
      <c r="C573" s="100"/>
      <c r="D573" s="3042"/>
      <c r="E573" s="2882"/>
      <c r="F573" s="3047"/>
      <c r="G573" s="3042"/>
      <c r="H573" s="2882"/>
      <c r="I573" s="3050"/>
      <c r="J573" s="100"/>
      <c r="K573" s="100"/>
      <c r="L573" s="100"/>
      <c r="M573" s="115"/>
      <c r="P573" s="1229"/>
      <c r="R573" s="1229"/>
      <c r="T573" s="1229"/>
      <c r="V573" s="1233"/>
      <c r="X573" s="1233"/>
      <c r="Z573" s="11"/>
      <c r="AB573" s="1230"/>
      <c r="AD573" s="1230"/>
      <c r="AF573" s="11"/>
      <c r="AH573" s="1237"/>
      <c r="AJ573" s="1237"/>
    </row>
    <row r="574" spans="1:36">
      <c r="A574" s="3046"/>
      <c r="B574" s="3042"/>
      <c r="C574" s="3043"/>
      <c r="D574" s="3042"/>
      <c r="E574" s="3051"/>
      <c r="F574" s="3052"/>
      <c r="G574" s="3042"/>
      <c r="H574" s="2882"/>
      <c r="I574" s="3050"/>
      <c r="J574" s="100"/>
      <c r="K574" s="100"/>
      <c r="L574" s="100"/>
      <c r="M574" s="115"/>
      <c r="P574" s="1229"/>
      <c r="R574" s="1229"/>
      <c r="T574" s="1229"/>
      <c r="V574" s="1233"/>
      <c r="X574" s="1233"/>
      <c r="Z574" s="11"/>
      <c r="AB574" s="1230"/>
      <c r="AD574" s="1230"/>
      <c r="AF574" s="11"/>
      <c r="AH574" s="1237"/>
      <c r="AJ574" s="1237"/>
    </row>
    <row r="575" spans="1:36">
      <c r="A575" s="100"/>
      <c r="B575" s="2628"/>
      <c r="C575" s="100"/>
      <c r="D575" s="3042"/>
      <c r="E575" s="3051"/>
      <c r="F575" s="3052"/>
      <c r="G575" s="3053"/>
      <c r="H575" s="3046"/>
      <c r="I575" s="3047"/>
      <c r="J575" s="100"/>
      <c r="K575" s="100"/>
      <c r="L575" s="100"/>
      <c r="M575" s="115"/>
      <c r="P575" s="1229"/>
      <c r="R575" s="1229"/>
      <c r="T575" s="1229"/>
      <c r="V575" s="1233"/>
      <c r="X575" s="1233"/>
      <c r="Z575" s="11"/>
      <c r="AB575" s="1230"/>
      <c r="AD575" s="1230"/>
      <c r="AF575" s="11"/>
      <c r="AH575" s="1237"/>
      <c r="AJ575" s="1237"/>
    </row>
    <row r="576" spans="1:36">
      <c r="A576" s="100"/>
      <c r="B576" s="2628"/>
      <c r="C576" s="100"/>
      <c r="D576" s="2882"/>
      <c r="E576" s="3051"/>
      <c r="F576" s="3052"/>
      <c r="G576" s="3042"/>
      <c r="H576" s="2882"/>
      <c r="I576" s="3047"/>
      <c r="J576" s="100"/>
      <c r="K576" s="100"/>
      <c r="L576" s="100"/>
      <c r="M576" s="115"/>
      <c r="P576" s="1229"/>
      <c r="R576" s="1229"/>
      <c r="T576" s="1229"/>
      <c r="V576" s="1233"/>
      <c r="X576" s="1233"/>
      <c r="Z576" s="11"/>
      <c r="AB576" s="1230"/>
      <c r="AD576" s="1230"/>
      <c r="AF576" s="11"/>
      <c r="AH576" s="1237"/>
      <c r="AJ576" s="1237"/>
    </row>
    <row r="577" spans="1:36">
      <c r="A577" s="100"/>
      <c r="B577" s="2628"/>
      <c r="C577" s="100"/>
      <c r="D577" s="3040"/>
      <c r="E577" s="3054"/>
      <c r="F577" s="3047"/>
      <c r="G577" s="3042"/>
      <c r="H577" s="3055"/>
      <c r="I577" s="3056"/>
      <c r="J577" s="100"/>
      <c r="K577" s="100"/>
      <c r="L577" s="100"/>
      <c r="M577" s="115"/>
      <c r="P577" s="1229"/>
      <c r="R577" s="1229"/>
      <c r="T577" s="1229"/>
      <c r="V577" s="1233"/>
      <c r="X577" s="1233"/>
      <c r="Z577" s="11"/>
      <c r="AB577" s="1230"/>
      <c r="AD577" s="1230"/>
      <c r="AF577" s="11"/>
      <c r="AH577" s="1237"/>
      <c r="AJ577" s="1237"/>
    </row>
    <row r="578" spans="1:36">
      <c r="A578" s="100"/>
      <c r="B578" s="2628"/>
      <c r="C578" s="100"/>
      <c r="D578" s="3042"/>
      <c r="E578" s="2882"/>
      <c r="F578" s="3047"/>
      <c r="G578" s="3042"/>
      <c r="H578" s="2882"/>
      <c r="I578" s="3050"/>
      <c r="J578" s="100"/>
      <c r="K578" s="100"/>
      <c r="L578" s="100"/>
      <c r="M578" s="115"/>
      <c r="P578" s="1229"/>
      <c r="R578" s="1229"/>
      <c r="T578" s="1229"/>
      <c r="V578" s="1233"/>
      <c r="X578" s="1233"/>
      <c r="Z578" s="11"/>
      <c r="AB578" s="1230"/>
      <c r="AD578" s="1230"/>
      <c r="AF578" s="11"/>
      <c r="AH578" s="1237"/>
      <c r="AJ578" s="1237"/>
    </row>
    <row r="579" spans="1:36">
      <c r="A579" s="100"/>
      <c r="B579" s="2628"/>
      <c r="C579" s="100"/>
      <c r="D579" s="3057"/>
      <c r="E579" s="100"/>
      <c r="F579" s="100"/>
      <c r="G579" s="100"/>
      <c r="H579" s="100"/>
      <c r="I579" s="100"/>
      <c r="J579" s="100"/>
      <c r="K579" s="100"/>
      <c r="L579" s="100"/>
      <c r="M579" s="115"/>
      <c r="P579" s="1229"/>
      <c r="R579" s="1229"/>
      <c r="T579" s="1229"/>
      <c r="V579" s="1233"/>
      <c r="X579" s="1233"/>
      <c r="Z579" s="11"/>
      <c r="AB579" s="1230"/>
      <c r="AD579" s="1230"/>
      <c r="AF579" s="11"/>
      <c r="AH579" s="1237"/>
      <c r="AJ579" s="1237"/>
    </row>
    <row r="580" spans="1:36">
      <c r="A580" s="100"/>
      <c r="B580" s="3058"/>
      <c r="C580" s="100"/>
      <c r="D580" s="100"/>
      <c r="E580" s="100"/>
      <c r="F580" s="100"/>
      <c r="G580" s="100"/>
      <c r="H580" s="100"/>
      <c r="I580" s="2633"/>
      <c r="J580" s="100"/>
      <c r="K580" s="100"/>
      <c r="L580" s="100"/>
      <c r="M580" s="115"/>
      <c r="P580" s="1229"/>
      <c r="R580" s="1229"/>
      <c r="T580" s="1229"/>
      <c r="V580" s="1233"/>
      <c r="X580" s="1233"/>
      <c r="Z580" s="11"/>
      <c r="AB580" s="1230"/>
      <c r="AD580" s="1230"/>
      <c r="AF580" s="11"/>
      <c r="AH580" s="1237"/>
      <c r="AJ580" s="1237"/>
    </row>
    <row r="581" spans="1:36">
      <c r="A581" s="100"/>
      <c r="B581" s="2628"/>
      <c r="C581" s="100"/>
      <c r="D581" s="2634"/>
      <c r="E581" s="100"/>
      <c r="F581" s="100"/>
      <c r="G581" s="100"/>
      <c r="H581" s="100"/>
      <c r="I581" s="100"/>
      <c r="J581" s="100"/>
      <c r="K581" s="100"/>
      <c r="L581" s="100"/>
      <c r="M581" s="115"/>
      <c r="P581" s="1229"/>
      <c r="R581" s="1229"/>
      <c r="T581" s="1229"/>
      <c r="V581" s="1233"/>
      <c r="X581" s="1233"/>
      <c r="Z581" s="11"/>
      <c r="AB581" s="1230"/>
      <c r="AD581" s="1230"/>
      <c r="AF581" s="11"/>
      <c r="AH581" s="1237"/>
      <c r="AJ581" s="1237"/>
    </row>
    <row r="582" spans="1:36">
      <c r="A582" s="3039"/>
      <c r="B582" s="1789"/>
      <c r="C582" s="100"/>
      <c r="D582" s="100"/>
      <c r="E582" s="100"/>
      <c r="F582" s="100"/>
      <c r="G582" s="3040"/>
      <c r="H582" s="3055"/>
      <c r="I582" s="3056"/>
      <c r="J582" s="100"/>
      <c r="K582" s="100"/>
      <c r="L582" s="100"/>
      <c r="M582" s="115"/>
      <c r="P582" s="1229"/>
      <c r="R582" s="1229"/>
      <c r="T582" s="1229"/>
      <c r="V582" s="1233"/>
      <c r="X582" s="1233"/>
      <c r="Z582" s="11"/>
      <c r="AB582" s="1230"/>
      <c r="AD582" s="1230"/>
      <c r="AF582" s="11"/>
      <c r="AH582" s="1237"/>
      <c r="AJ582" s="1237"/>
    </row>
    <row r="583" spans="1:36">
      <c r="A583" s="100"/>
      <c r="B583" s="2628"/>
      <c r="C583" s="100"/>
      <c r="D583" s="100"/>
      <c r="E583" s="100"/>
      <c r="F583" s="100"/>
      <c r="G583" s="2633"/>
      <c r="H583" s="100"/>
      <c r="I583" s="100"/>
      <c r="J583" s="3044"/>
      <c r="K583" s="3045"/>
      <c r="L583" s="2978"/>
      <c r="M583" s="115"/>
      <c r="P583" s="1229"/>
      <c r="R583" s="1229"/>
      <c r="T583" s="1229"/>
      <c r="V583" s="1233"/>
      <c r="X583" s="1233"/>
      <c r="Z583" s="11"/>
      <c r="AB583" s="1230"/>
      <c r="AD583" s="1230"/>
      <c r="AF583" s="11"/>
      <c r="AH583" s="1237"/>
      <c r="AJ583" s="1237"/>
    </row>
    <row r="584" spans="1:36">
      <c r="A584" s="3059"/>
      <c r="B584" s="3042"/>
      <c r="C584" s="3043"/>
      <c r="D584" s="100"/>
      <c r="E584" s="100"/>
      <c r="F584" s="100"/>
      <c r="G584" s="3044"/>
      <c r="H584" s="3045"/>
      <c r="I584" s="2978"/>
      <c r="J584" s="3060"/>
      <c r="K584" s="2882"/>
      <c r="L584" s="3050"/>
      <c r="M584" s="115"/>
      <c r="P584" s="1229"/>
      <c r="R584" s="1229"/>
      <c r="T584" s="1229"/>
      <c r="V584" s="1233"/>
      <c r="X584" s="1233"/>
      <c r="Z584" s="11"/>
      <c r="AB584" s="1230"/>
      <c r="AD584" s="1230"/>
      <c r="AF584" s="11"/>
      <c r="AH584" s="1237"/>
      <c r="AJ584" s="1237"/>
    </row>
    <row r="585" spans="1:36">
      <c r="A585" s="100"/>
      <c r="B585" s="3061"/>
      <c r="C585" s="100"/>
      <c r="D585" s="100"/>
      <c r="E585" s="100"/>
      <c r="F585" s="100"/>
      <c r="G585" s="3042"/>
      <c r="H585" s="3062"/>
      <c r="I585" s="3056"/>
      <c r="J585" s="3060"/>
      <c r="K585" s="2882"/>
      <c r="L585" s="3050"/>
      <c r="M585" s="115"/>
      <c r="P585" s="1229"/>
      <c r="R585" s="1229"/>
      <c r="T585" s="1229"/>
      <c r="V585" s="1233"/>
      <c r="X585" s="1233"/>
      <c r="Z585" s="11"/>
      <c r="AB585" s="1230"/>
      <c r="AD585" s="1230"/>
      <c r="AF585" s="11"/>
      <c r="AH585" s="1237"/>
      <c r="AJ585" s="1237"/>
    </row>
    <row r="586" spans="1:36">
      <c r="A586" s="3046"/>
      <c r="B586" s="3042"/>
      <c r="C586" s="3043"/>
      <c r="D586" s="100"/>
      <c r="E586" s="100"/>
      <c r="F586" s="100"/>
      <c r="G586" s="3042"/>
      <c r="H586" s="2882"/>
      <c r="I586" s="3047"/>
      <c r="J586" s="3042"/>
      <c r="K586" s="2882"/>
      <c r="L586" s="3050"/>
      <c r="M586" s="115"/>
      <c r="P586" s="1229"/>
      <c r="R586" s="1229"/>
      <c r="T586" s="1229"/>
      <c r="V586" s="1233"/>
      <c r="X586" s="1233"/>
      <c r="Z586" s="11"/>
      <c r="AB586" s="1230"/>
      <c r="AD586" s="1230"/>
      <c r="AF586" s="11"/>
      <c r="AH586" s="1237"/>
      <c r="AJ586" s="1237"/>
    </row>
    <row r="587" spans="1:36">
      <c r="A587" s="3046"/>
      <c r="B587" s="3042"/>
      <c r="C587" s="3043"/>
      <c r="D587" s="100"/>
      <c r="E587" s="100"/>
      <c r="F587" s="100"/>
      <c r="G587" s="3042"/>
      <c r="H587" s="2882"/>
      <c r="I587" s="3047"/>
      <c r="J587" s="3042"/>
      <c r="K587" s="2882"/>
      <c r="L587" s="3050"/>
      <c r="M587" s="115"/>
      <c r="P587" s="1229"/>
      <c r="R587" s="1229"/>
      <c r="T587" s="1229"/>
      <c r="V587" s="1233"/>
      <c r="X587" s="1233"/>
      <c r="Z587" s="11"/>
      <c r="AB587" s="1230"/>
      <c r="AD587" s="1230"/>
      <c r="AF587" s="11"/>
      <c r="AH587" s="1237"/>
      <c r="AJ587" s="1237"/>
    </row>
    <row r="588" spans="1:36">
      <c r="A588" s="3046"/>
      <c r="B588" s="3042"/>
      <c r="C588" s="3043"/>
      <c r="D588" s="100"/>
      <c r="E588" s="100"/>
      <c r="F588" s="100"/>
      <c r="G588" s="3042"/>
      <c r="H588" s="2882"/>
      <c r="I588" s="3047"/>
      <c r="J588" s="3042"/>
      <c r="K588" s="3063"/>
      <c r="L588" s="3064"/>
      <c r="M588" s="115"/>
      <c r="P588" s="1229"/>
      <c r="R588" s="1229"/>
      <c r="T588" s="1229"/>
      <c r="V588" s="1233"/>
      <c r="X588" s="1233"/>
      <c r="Z588" s="11"/>
      <c r="AB588" s="1230"/>
      <c r="AD588" s="1230"/>
      <c r="AF588" s="11"/>
      <c r="AH588" s="1237"/>
      <c r="AJ588" s="1237"/>
    </row>
    <row r="589" spans="1:36">
      <c r="A589" s="3046"/>
      <c r="B589" s="3042"/>
      <c r="C589" s="3043"/>
      <c r="D589" s="100"/>
      <c r="E589" s="100"/>
      <c r="F589" s="100"/>
      <c r="G589" s="3042"/>
      <c r="H589" s="2882"/>
      <c r="I589" s="3047"/>
      <c r="J589" s="3042"/>
      <c r="K589" s="2882"/>
      <c r="L589" s="3047"/>
      <c r="M589" s="115"/>
      <c r="P589" s="1229"/>
      <c r="R589" s="1229"/>
      <c r="T589" s="1229"/>
      <c r="V589" s="1233"/>
      <c r="X589" s="1233"/>
      <c r="Z589" s="11"/>
      <c r="AB589" s="1230"/>
      <c r="AD589" s="1230"/>
      <c r="AF589" s="11"/>
      <c r="AH589" s="1237"/>
      <c r="AJ589" s="1237"/>
    </row>
    <row r="590" spans="1:36">
      <c r="A590" s="3046"/>
      <c r="B590" s="3042"/>
      <c r="C590" s="3043"/>
      <c r="D590" s="100"/>
      <c r="E590" s="100"/>
      <c r="F590" s="100"/>
      <c r="G590" s="3042"/>
      <c r="H590" s="2882"/>
      <c r="I590" s="3047"/>
      <c r="J590" s="3042"/>
      <c r="K590" s="2882"/>
      <c r="L590" s="3047"/>
      <c r="M590" s="115"/>
      <c r="P590" s="1229"/>
      <c r="R590" s="1229"/>
      <c r="T590" s="1229"/>
      <c r="V590" s="1233"/>
      <c r="X590" s="1233"/>
      <c r="Z590" s="11"/>
      <c r="AB590" s="1230"/>
      <c r="AD590" s="1230"/>
      <c r="AF590" s="11"/>
      <c r="AH590" s="1237"/>
      <c r="AJ590" s="1237"/>
    </row>
    <row r="591" spans="1:36">
      <c r="A591" s="100"/>
      <c r="B591" s="2628"/>
      <c r="C591" s="100"/>
      <c r="D591" s="100"/>
      <c r="E591" s="100"/>
      <c r="F591" s="100"/>
      <c r="G591" s="3042"/>
      <c r="H591" s="2882"/>
      <c r="I591" s="3047"/>
      <c r="J591" s="3053"/>
      <c r="K591" s="3065"/>
      <c r="L591" s="3066"/>
      <c r="M591" s="115"/>
      <c r="P591" s="1229"/>
      <c r="R591" s="1229"/>
      <c r="T591" s="1229"/>
      <c r="V591" s="1233"/>
      <c r="X591" s="1233"/>
      <c r="Z591" s="11"/>
      <c r="AB591" s="1230"/>
      <c r="AD591" s="1230"/>
      <c r="AF591" s="11"/>
      <c r="AH591" s="1237"/>
      <c r="AJ591" s="1237"/>
    </row>
    <row r="592" spans="1:36">
      <c r="A592" s="100"/>
      <c r="B592" s="2628"/>
      <c r="C592" s="100"/>
      <c r="D592" s="100"/>
      <c r="E592" s="100"/>
      <c r="F592" s="100"/>
      <c r="G592" s="3067"/>
      <c r="H592" s="100"/>
      <c r="I592" s="100"/>
      <c r="J592" s="3042"/>
      <c r="K592" s="3046"/>
      <c r="L592" s="3068"/>
      <c r="M592" s="115"/>
      <c r="P592" s="1229"/>
      <c r="R592" s="1229"/>
      <c r="T592" s="1229"/>
      <c r="V592" s="1233"/>
      <c r="X592" s="1233"/>
      <c r="Z592" s="11"/>
      <c r="AB592" s="1230"/>
      <c r="AD592" s="1230"/>
      <c r="AF592" s="11"/>
      <c r="AH592" s="1237"/>
      <c r="AJ592" s="1237"/>
    </row>
    <row r="593" spans="1:36">
      <c r="A593" s="100"/>
      <c r="B593" s="2628"/>
      <c r="C593" s="100"/>
      <c r="D593" s="100"/>
      <c r="E593" s="100"/>
      <c r="F593" s="100"/>
      <c r="G593" s="3044"/>
      <c r="H593" s="3045"/>
      <c r="I593" s="2978"/>
      <c r="J593" s="3069"/>
      <c r="K593" s="100"/>
      <c r="L593" s="100"/>
      <c r="M593" s="115"/>
      <c r="P593" s="1229"/>
      <c r="R593" s="1229"/>
      <c r="T593" s="1229"/>
      <c r="V593" s="1233"/>
      <c r="X593" s="1233"/>
      <c r="Z593" s="11"/>
      <c r="AB593" s="1230"/>
      <c r="AD593" s="1230"/>
      <c r="AF593" s="11"/>
      <c r="AH593" s="1237"/>
      <c r="AJ593" s="1237"/>
    </row>
    <row r="594" spans="1:36">
      <c r="A594" s="3039"/>
      <c r="B594" s="1789"/>
      <c r="C594" s="1015"/>
      <c r="D594" s="3070"/>
      <c r="E594" s="100"/>
      <c r="F594" s="2633"/>
      <c r="G594" s="3042"/>
      <c r="H594" s="2882"/>
      <c r="I594" s="3068"/>
      <c r="J594" s="3044"/>
      <c r="K594" s="3045"/>
      <c r="L594" s="2978"/>
      <c r="M594" s="115"/>
      <c r="P594" s="1229"/>
      <c r="R594" s="1229"/>
      <c r="T594" s="1229"/>
      <c r="V594" s="1233"/>
      <c r="X594" s="1233"/>
      <c r="Z594" s="11"/>
      <c r="AB594" s="1230"/>
      <c r="AD594" s="1230"/>
      <c r="AF594" s="11"/>
      <c r="AH594" s="1237"/>
      <c r="AJ594" s="1237"/>
    </row>
    <row r="595" spans="1:36">
      <c r="A595" s="3046"/>
      <c r="B595" s="3042"/>
      <c r="C595" s="3043"/>
      <c r="D595" s="3044"/>
      <c r="E595" s="3045"/>
      <c r="F595" s="2978"/>
      <c r="G595" s="3042"/>
      <c r="H595" s="2882"/>
      <c r="I595" s="3047"/>
      <c r="J595" s="3042"/>
      <c r="K595" s="3051"/>
      <c r="L595" s="3050"/>
      <c r="M595" s="115"/>
      <c r="P595" s="1229"/>
      <c r="R595" s="1229"/>
      <c r="T595" s="1229"/>
      <c r="V595" s="1233"/>
      <c r="X595" s="1233"/>
      <c r="Z595" s="11"/>
      <c r="AB595" s="1230"/>
      <c r="AD595" s="1230"/>
      <c r="AF595" s="11"/>
      <c r="AH595" s="1237"/>
      <c r="AJ595" s="1237"/>
    </row>
    <row r="596" spans="1:36">
      <c r="A596" s="3071"/>
      <c r="B596" s="3042"/>
      <c r="C596" s="3062"/>
      <c r="D596" s="3042"/>
      <c r="E596" s="2882"/>
      <c r="F596" s="3050"/>
      <c r="G596" s="3040"/>
      <c r="H596" s="2882"/>
      <c r="I596" s="3047"/>
      <c r="J596" s="2633"/>
      <c r="K596" s="3040"/>
      <c r="L596" s="100"/>
      <c r="M596" s="115"/>
      <c r="P596" s="1229"/>
      <c r="R596" s="1229"/>
      <c r="T596" s="1229"/>
      <c r="V596" s="1233"/>
      <c r="X596" s="1233"/>
      <c r="Z596" s="11"/>
      <c r="AB596" s="1230"/>
      <c r="AD596" s="1230"/>
      <c r="AF596" s="11"/>
      <c r="AH596" s="1237"/>
      <c r="AJ596" s="1237"/>
    </row>
    <row r="597" spans="1:36">
      <c r="A597" s="3046"/>
      <c r="B597" s="3042"/>
      <c r="C597" s="3043"/>
      <c r="D597" s="3042"/>
      <c r="E597" s="2882"/>
      <c r="F597" s="3050"/>
      <c r="G597" s="3044"/>
      <c r="H597" s="100"/>
      <c r="I597" s="100"/>
      <c r="J597" s="3044"/>
      <c r="K597" s="3045"/>
      <c r="L597" s="3044"/>
      <c r="M597" s="115"/>
      <c r="P597" s="1229"/>
      <c r="R597" s="1229"/>
      <c r="T597" s="1229"/>
      <c r="V597" s="1233"/>
      <c r="X597" s="1233"/>
      <c r="Z597" s="11"/>
      <c r="AB597" s="1230"/>
      <c r="AD597" s="1230"/>
      <c r="AF597" s="11"/>
      <c r="AH597" s="1237"/>
      <c r="AJ597" s="1237"/>
    </row>
    <row r="598" spans="1:36">
      <c r="A598" s="100"/>
      <c r="B598" s="2628"/>
      <c r="C598" s="100"/>
      <c r="D598" s="3042"/>
      <c r="E598" s="2882"/>
      <c r="F598" s="3050"/>
      <c r="G598" s="3044"/>
      <c r="H598" s="3045"/>
      <c r="I598" s="2978"/>
      <c r="J598" s="3040"/>
      <c r="K598" s="3055"/>
      <c r="L598" s="3056"/>
      <c r="M598" s="115"/>
      <c r="P598" s="1229"/>
      <c r="R598" s="1229"/>
      <c r="T598" s="1229"/>
      <c r="V598" s="1233"/>
      <c r="X598" s="1233"/>
      <c r="Z598" s="11"/>
      <c r="AB598" s="1230"/>
      <c r="AD598" s="1230"/>
      <c r="AF598" s="11"/>
      <c r="AH598" s="1237"/>
      <c r="AJ598" s="1237"/>
    </row>
    <row r="599" spans="1:36">
      <c r="A599" s="100"/>
      <c r="B599" s="2628"/>
      <c r="C599" s="100"/>
      <c r="D599" s="3042"/>
      <c r="E599" s="2882"/>
      <c r="F599" s="3050"/>
      <c r="G599" s="3042"/>
      <c r="H599" s="3048"/>
      <c r="I599" s="3049"/>
      <c r="J599" s="100"/>
      <c r="K599" s="100"/>
      <c r="L599" s="100"/>
      <c r="M599" s="115"/>
      <c r="P599" s="1229"/>
      <c r="R599" s="1229"/>
      <c r="T599" s="1229"/>
      <c r="V599" s="1233"/>
      <c r="X599" s="1233"/>
      <c r="Z599" s="11"/>
      <c r="AB599" s="1230"/>
      <c r="AD599" s="1230"/>
      <c r="AF599" s="11"/>
      <c r="AH599" s="1237"/>
      <c r="AJ599" s="1237"/>
    </row>
    <row r="600" spans="1:36">
      <c r="A600" s="100"/>
      <c r="B600" s="2628"/>
      <c r="C600" s="100"/>
      <c r="D600" s="3042"/>
      <c r="E600" s="3072"/>
      <c r="F600" s="3073"/>
      <c r="G600" s="3042"/>
      <c r="H600" s="2882"/>
      <c r="I600" s="3050"/>
      <c r="J600" s="100"/>
      <c r="K600" s="100"/>
      <c r="L600" s="100"/>
      <c r="M600" s="115"/>
      <c r="P600" s="1229"/>
      <c r="R600" s="1229"/>
      <c r="T600" s="1229"/>
      <c r="V600" s="1233"/>
      <c r="X600" s="1233"/>
      <c r="Z600" s="11"/>
      <c r="AB600" s="1230"/>
      <c r="AD600" s="1230"/>
      <c r="AF600" s="11"/>
      <c r="AH600" s="1237"/>
      <c r="AJ600" s="1237"/>
    </row>
    <row r="601" spans="1:36">
      <c r="A601" s="100"/>
      <c r="B601" s="2628"/>
      <c r="C601" s="100"/>
      <c r="D601" s="3042"/>
      <c r="E601" s="2882"/>
      <c r="F601" s="3050"/>
      <c r="G601" s="3042"/>
      <c r="H601" s="2882"/>
      <c r="I601" s="3050"/>
      <c r="J601" s="3074"/>
      <c r="K601" s="3075"/>
      <c r="L601" s="3076"/>
      <c r="M601" s="115"/>
      <c r="P601" s="1229"/>
      <c r="R601" s="1229"/>
      <c r="T601" s="1229"/>
      <c r="V601" s="1233"/>
      <c r="X601" s="1233"/>
      <c r="Z601" s="11"/>
      <c r="AB601" s="1230"/>
      <c r="AD601" s="1230"/>
      <c r="AF601" s="11"/>
      <c r="AH601" s="1237"/>
      <c r="AJ601" s="1237"/>
    </row>
    <row r="602" spans="1:36">
      <c r="A602" s="100"/>
      <c r="B602" s="2628"/>
      <c r="C602" s="100"/>
      <c r="D602" s="3042"/>
      <c r="E602" s="2882"/>
      <c r="F602" s="3050"/>
      <c r="G602" s="3053"/>
      <c r="H602" s="3046"/>
      <c r="I602" s="3047"/>
      <c r="J602" s="3044"/>
      <c r="K602" s="3045"/>
      <c r="L602" s="2978"/>
      <c r="M602" s="115"/>
      <c r="P602" s="1229"/>
      <c r="R602" s="1229"/>
      <c r="T602" s="1229"/>
      <c r="V602" s="1233"/>
      <c r="X602" s="1233"/>
      <c r="Z602" s="11"/>
      <c r="AB602" s="1230"/>
      <c r="AD602" s="1230"/>
      <c r="AF602" s="11"/>
      <c r="AH602" s="1237"/>
      <c r="AJ602" s="1237"/>
    </row>
    <row r="603" spans="1:36">
      <c r="A603" s="100"/>
      <c r="B603" s="2628"/>
      <c r="C603" s="100"/>
      <c r="D603" s="3042"/>
      <c r="E603" s="2882"/>
      <c r="F603" s="3050"/>
      <c r="G603" s="3042"/>
      <c r="H603" s="2882"/>
      <c r="I603" s="3047"/>
      <c r="J603" s="3042"/>
      <c r="K603" s="2882"/>
      <c r="L603" s="3050"/>
      <c r="M603" s="115"/>
      <c r="P603" s="1229"/>
      <c r="R603" s="1229"/>
      <c r="T603" s="1229"/>
      <c r="V603" s="1233"/>
      <c r="X603" s="1233"/>
      <c r="Z603" s="11"/>
      <c r="AB603" s="1230"/>
      <c r="AD603" s="1230"/>
      <c r="AF603" s="11"/>
      <c r="AH603" s="1237"/>
      <c r="AJ603" s="1237"/>
    </row>
    <row r="604" spans="1:36">
      <c r="A604" s="100"/>
      <c r="B604" s="2628"/>
      <c r="C604" s="100"/>
      <c r="D604" s="3042"/>
      <c r="E604" s="2882"/>
      <c r="F604" s="3050"/>
      <c r="G604" s="3042"/>
      <c r="H604" s="3055"/>
      <c r="I604" s="3056"/>
      <c r="J604" s="100"/>
      <c r="K604" s="100"/>
      <c r="L604" s="100"/>
      <c r="M604" s="115"/>
      <c r="P604" s="1229"/>
      <c r="R604" s="1229"/>
      <c r="T604" s="1229"/>
      <c r="V604" s="1233"/>
      <c r="X604" s="1233"/>
      <c r="Z604" s="11"/>
      <c r="AB604" s="1230"/>
      <c r="AD604" s="1230"/>
      <c r="AF604" s="11"/>
      <c r="AH604" s="1237"/>
      <c r="AJ604" s="1237"/>
    </row>
    <row r="605" spans="1:36">
      <c r="A605" s="100"/>
      <c r="B605" s="2628"/>
      <c r="C605" s="100"/>
      <c r="D605" s="100"/>
      <c r="E605" s="100"/>
      <c r="F605" s="100"/>
      <c r="G605" s="100"/>
      <c r="H605" s="100"/>
      <c r="I605" s="100"/>
      <c r="J605" s="3069"/>
      <c r="K605" s="100"/>
      <c r="L605" s="100"/>
      <c r="M605" s="115"/>
      <c r="P605" s="1229"/>
      <c r="R605" s="1229"/>
      <c r="T605" s="1229"/>
      <c r="V605" s="1233"/>
      <c r="X605" s="1233"/>
      <c r="Z605" s="11"/>
      <c r="AB605" s="1230"/>
      <c r="AD605" s="1230"/>
      <c r="AF605" s="11"/>
      <c r="AH605" s="1237"/>
      <c r="AJ605" s="1237"/>
    </row>
    <row r="606" spans="1:36">
      <c r="A606" s="100"/>
      <c r="B606" s="2628"/>
      <c r="C606" s="100"/>
      <c r="D606" s="100"/>
      <c r="E606" s="100"/>
      <c r="F606" s="100"/>
      <c r="G606" s="100"/>
      <c r="H606" s="100"/>
      <c r="I606" s="100"/>
      <c r="J606" s="3044"/>
      <c r="K606" s="3045"/>
      <c r="L606" s="2978"/>
      <c r="M606" s="115"/>
      <c r="P606" s="1229"/>
      <c r="R606" s="1229"/>
      <c r="T606" s="1229"/>
      <c r="V606" s="1233"/>
      <c r="X606" s="1233"/>
      <c r="Z606" s="11"/>
      <c r="AB606" s="1230"/>
      <c r="AD606" s="1230"/>
      <c r="AF606" s="11"/>
      <c r="AH606" s="1237"/>
      <c r="AJ606" s="1237"/>
    </row>
    <row r="607" spans="1:36">
      <c r="A607" s="100"/>
      <c r="B607" s="3058"/>
      <c r="C607" s="100"/>
      <c r="D607" s="100"/>
      <c r="E607" s="100"/>
      <c r="F607" s="2632"/>
      <c r="G607" s="2632"/>
      <c r="H607" s="2632"/>
      <c r="I607" s="2633"/>
      <c r="J607" s="100"/>
      <c r="K607" s="2632"/>
      <c r="L607" s="100"/>
      <c r="M607" s="115"/>
      <c r="P607" s="1229"/>
      <c r="R607" s="1229"/>
      <c r="T607" s="1229"/>
      <c r="V607" s="1233"/>
      <c r="X607" s="1233"/>
      <c r="Z607" s="11"/>
      <c r="AB607" s="1230"/>
      <c r="AD607" s="1230"/>
      <c r="AF607" s="11"/>
      <c r="AH607" s="1237"/>
      <c r="AJ607" s="1237"/>
    </row>
    <row r="608" spans="1:36">
      <c r="A608" s="100"/>
      <c r="B608" s="2628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15"/>
      <c r="P608" s="1229"/>
      <c r="R608" s="1229"/>
      <c r="T608" s="1229"/>
      <c r="V608" s="1233"/>
      <c r="X608" s="1233"/>
      <c r="Z608" s="11"/>
      <c r="AB608" s="1230"/>
      <c r="AD608" s="1230"/>
      <c r="AF608" s="11"/>
      <c r="AH608" s="1237"/>
      <c r="AJ608" s="1237"/>
    </row>
    <row r="609" spans="1:36">
      <c r="A609" s="100"/>
      <c r="B609" s="2628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15"/>
      <c r="P609" s="1229"/>
      <c r="T609" s="1229"/>
      <c r="V609" s="1233"/>
      <c r="X609" s="1233"/>
      <c r="Z609" s="11"/>
      <c r="AB609" s="1230"/>
      <c r="AD609" s="1230"/>
      <c r="AF609" s="11"/>
      <c r="AH609" s="1237"/>
      <c r="AJ609" s="1237"/>
    </row>
    <row r="610" spans="1:36">
      <c r="A610" s="100"/>
      <c r="B610" s="2628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15"/>
      <c r="P610" s="1229"/>
      <c r="T610" s="1229"/>
      <c r="V610" s="1233"/>
      <c r="X610" s="1233"/>
      <c r="Z610" s="11"/>
      <c r="AB610" s="1230"/>
      <c r="AD610" s="1230"/>
      <c r="AF610" s="11"/>
      <c r="AH610" s="1237"/>
      <c r="AJ610" s="1237"/>
    </row>
    <row r="611" spans="1:36">
      <c r="A611" s="100"/>
      <c r="B611" s="2628"/>
      <c r="C611" s="100"/>
      <c r="D611" s="3040"/>
      <c r="E611" s="2882"/>
      <c r="F611" s="3050"/>
      <c r="G611" s="100"/>
      <c r="H611" s="100"/>
      <c r="I611" s="100"/>
      <c r="J611" s="100"/>
      <c r="K611" s="100"/>
      <c r="L611" s="100"/>
      <c r="M611" s="115"/>
      <c r="P611" s="1229"/>
      <c r="T611" s="1229"/>
      <c r="V611" s="1233"/>
      <c r="X611" s="1233"/>
      <c r="Z611" s="11"/>
      <c r="AB611" s="1230"/>
      <c r="AD611" s="1230"/>
      <c r="AF611" s="11"/>
      <c r="AH611" s="1237"/>
      <c r="AJ611" s="1237"/>
    </row>
    <row r="612" spans="1:36">
      <c r="A612" s="100"/>
      <c r="B612" s="2628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P612" s="1229"/>
      <c r="T612" s="1229"/>
      <c r="V612" s="1233"/>
      <c r="X612" s="1233"/>
      <c r="Z612" s="11"/>
      <c r="AB612" s="1230"/>
      <c r="AD612" s="1230"/>
      <c r="AF612" s="11"/>
      <c r="AH612" s="1237"/>
      <c r="AJ612" s="1237"/>
    </row>
    <row r="613" spans="1:36">
      <c r="A613" s="100"/>
      <c r="B613" s="2628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P613" s="1229"/>
      <c r="T613" s="1229"/>
      <c r="V613" s="1233"/>
      <c r="X613" s="1233"/>
      <c r="Z613" s="11"/>
      <c r="AB613" s="1230"/>
      <c r="AD613" s="1230"/>
      <c r="AF613" s="11"/>
      <c r="AH613" s="1237"/>
      <c r="AJ613" s="1237"/>
    </row>
    <row r="614" spans="1:36">
      <c r="A614" s="100"/>
      <c r="B614" s="2628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P614" s="1229"/>
      <c r="T614" s="1229"/>
      <c r="V614" s="1233"/>
      <c r="X614" s="1233"/>
      <c r="Z614" s="11"/>
      <c r="AB614" s="1230"/>
      <c r="AD614" s="1230"/>
      <c r="AF614" s="11"/>
      <c r="AH614" s="1237"/>
      <c r="AJ614" s="1237"/>
    </row>
    <row r="615" spans="1:36">
      <c r="A615" s="100"/>
      <c r="B615" s="2628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P615" s="1229"/>
      <c r="T615" s="1229"/>
      <c r="V615" s="1233"/>
      <c r="X615" s="1233"/>
      <c r="Z615" s="11"/>
      <c r="AB615" s="1230"/>
      <c r="AD615" s="1230"/>
      <c r="AF615" s="11"/>
      <c r="AH615" s="1237"/>
      <c r="AJ615" s="1237"/>
    </row>
    <row r="616" spans="1:36">
      <c r="A616" s="100"/>
      <c r="B616" s="2628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P616" s="1229"/>
      <c r="T616" s="1229"/>
      <c r="V616" s="1233"/>
      <c r="X616" s="1233"/>
      <c r="Z616" s="11"/>
      <c r="AB616" s="1230"/>
      <c r="AD616" s="1230"/>
      <c r="AF616" s="11"/>
      <c r="AH616" s="1237"/>
      <c r="AJ616" s="1237"/>
    </row>
    <row r="617" spans="1:36">
      <c r="A617" s="100"/>
      <c r="B617" s="2628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P617" s="1229"/>
      <c r="T617" s="1229"/>
      <c r="V617" s="1233"/>
      <c r="X617" s="1233"/>
      <c r="AB617" s="1229"/>
      <c r="AD617" s="1229"/>
      <c r="AH617" s="1237"/>
      <c r="AJ617" s="1237"/>
    </row>
    <row r="618" spans="1:36">
      <c r="A618" s="100"/>
      <c r="B618" s="2628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P618" s="1229"/>
      <c r="T618" s="1229"/>
      <c r="V618" s="1233"/>
      <c r="X618" s="1233"/>
      <c r="AB618" s="1229"/>
      <c r="AD618" s="1229"/>
      <c r="AH618" s="1237"/>
      <c r="AJ618" s="1237"/>
    </row>
    <row r="619" spans="1:36">
      <c r="A619" s="100"/>
      <c r="B619" s="2628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P619" s="1229"/>
      <c r="T619" s="1229"/>
      <c r="V619" s="1233"/>
      <c r="X619" s="1233"/>
      <c r="AB619" s="1229"/>
      <c r="AD619" s="1229"/>
      <c r="AH619" s="1237"/>
      <c r="AJ619" s="1237"/>
    </row>
    <row r="620" spans="1:36">
      <c r="A620" s="100"/>
      <c r="B620" s="2628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P620" s="1229"/>
      <c r="T620" s="1229"/>
      <c r="V620" s="1233"/>
      <c r="X620" s="1233"/>
      <c r="AB620" s="1229"/>
      <c r="AD620" s="1229"/>
      <c r="AH620" s="1237"/>
      <c r="AJ620" s="1237"/>
    </row>
    <row r="621" spans="1:36">
      <c r="A621" s="100"/>
      <c r="B621" s="2628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P621" s="1229"/>
      <c r="T621" s="1229"/>
      <c r="V621" s="1233"/>
      <c r="X621" s="1233"/>
      <c r="AB621" s="1229"/>
      <c r="AD621" s="1229"/>
      <c r="AH621" s="1237"/>
      <c r="AI621" s="1237"/>
    </row>
    <row r="622" spans="1:36">
      <c r="A622" s="100"/>
      <c r="B622" s="2628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P622" s="1229"/>
      <c r="T622" s="1229"/>
      <c r="V622" s="1233"/>
      <c r="X622" s="1233"/>
      <c r="AB622" s="1229"/>
      <c r="AC622" s="1229"/>
      <c r="AF622" s="1237"/>
      <c r="AH622" s="1237"/>
    </row>
    <row r="623" spans="1:36">
      <c r="A623" s="100"/>
      <c r="B623" s="2628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P623" s="1229"/>
      <c r="T623" s="1229"/>
      <c r="V623" s="1233"/>
      <c r="X623" s="1233"/>
      <c r="AB623" s="1229"/>
      <c r="AC623" s="1229"/>
      <c r="AF623" s="1237"/>
      <c r="AH623" s="1237"/>
    </row>
    <row r="624" spans="1:36">
      <c r="A624" s="100"/>
      <c r="B624" s="2628"/>
      <c r="C624" s="100"/>
      <c r="D624" s="3042"/>
      <c r="E624" s="2882"/>
      <c r="F624" s="3050"/>
      <c r="G624" s="100"/>
      <c r="H624" s="100"/>
      <c r="I624" s="100"/>
      <c r="J624" s="100"/>
      <c r="K624" s="100"/>
      <c r="L624" s="100"/>
      <c r="M624" s="115"/>
      <c r="P624" s="1229"/>
      <c r="T624" s="1229"/>
      <c r="V624" s="1233"/>
      <c r="X624" s="1233"/>
      <c r="AB624" s="1229"/>
      <c r="AC624" s="1229"/>
      <c r="AF624" s="1237"/>
      <c r="AH624" s="1237"/>
    </row>
    <row r="625" spans="1:42">
      <c r="A625" s="100"/>
      <c r="B625" s="2628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15"/>
      <c r="P625" s="1229"/>
      <c r="T625" s="1229"/>
      <c r="V625" s="1233"/>
      <c r="X625" s="1233"/>
      <c r="AB625" s="1229"/>
      <c r="AC625" s="1229"/>
      <c r="AF625" s="1237"/>
      <c r="AH625" s="1237"/>
    </row>
    <row r="626" spans="1:42">
      <c r="A626" s="100"/>
      <c r="B626" s="2628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15"/>
      <c r="V626" s="1233"/>
      <c r="X626" s="1233"/>
      <c r="AB626" s="1229"/>
      <c r="AE626" s="1237"/>
      <c r="AF626" s="1237"/>
    </row>
    <row r="627" spans="1:42">
      <c r="A627" s="100"/>
      <c r="B627" s="2628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15"/>
      <c r="V627" s="1233"/>
      <c r="X627" s="1233"/>
      <c r="AB627" s="1229"/>
      <c r="AE627" s="1237"/>
      <c r="AF627" s="1237"/>
    </row>
    <row r="628" spans="1:42">
      <c r="A628" s="115"/>
      <c r="B628" s="123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V628" s="1233"/>
      <c r="X628" s="1233"/>
    </row>
    <row r="629" spans="1:42" ht="15.75">
      <c r="A629" s="132"/>
      <c r="B629" s="110"/>
      <c r="C629" s="109"/>
      <c r="D629" s="214"/>
      <c r="E629" s="115"/>
      <c r="F629" s="115"/>
      <c r="G629" s="150"/>
      <c r="H629" s="150"/>
      <c r="I629" s="115"/>
      <c r="J629" s="115"/>
      <c r="K629" s="115"/>
      <c r="L629" s="115"/>
      <c r="M629" s="115"/>
      <c r="V629" s="1233"/>
      <c r="X629" s="1235"/>
      <c r="Z629" s="11"/>
      <c r="AA629" s="11"/>
      <c r="AP629" s="11"/>
    </row>
    <row r="630" spans="1:42">
      <c r="M630" s="115"/>
      <c r="U630" s="11"/>
      <c r="V630" s="1235"/>
      <c r="W630" s="11"/>
      <c r="X630" s="11"/>
    </row>
    <row r="631" spans="1:42">
      <c r="M631" s="11"/>
      <c r="V631" s="1233"/>
    </row>
  </sheetData>
  <phoneticPr fontId="52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41"/>
  <sheetViews>
    <sheetView view="pageBreakPreview" zoomScale="60" zoomScaleNormal="90" workbookViewId="0">
      <pane xSplit="1" topLeftCell="B1" activePane="topRight" state="frozen"/>
      <selection pane="topRight" activeCell="E24" sqref="E24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8" customWidth="1"/>
    <col min="15" max="15" width="8.140625" customWidth="1"/>
    <col min="16" max="16" width="6.42578125" customWidth="1"/>
    <col min="17" max="17" width="7.28515625" customWidth="1"/>
    <col min="18" max="18" width="3.85546875" customWidth="1"/>
    <col min="22" max="22" width="7.7109375" customWidth="1"/>
    <col min="23" max="23" width="7.5703125" customWidth="1"/>
    <col min="24" max="24" width="5.140625" customWidth="1"/>
    <col min="25" max="25" width="5.5703125" customWidth="1"/>
    <col min="26" max="26" width="7.5703125" customWidth="1"/>
    <col min="27" max="27" width="16" customWidth="1"/>
    <col min="28" max="28" width="8.7109375" customWidth="1"/>
    <col min="29" max="29" width="6.5703125" customWidth="1"/>
    <col min="30" max="30" width="8" customWidth="1"/>
  </cols>
  <sheetData>
    <row r="1" spans="1:35" ht="15.75" thickBot="1">
      <c r="A1" s="108" t="s">
        <v>227</v>
      </c>
      <c r="C1" s="108" t="s">
        <v>19</v>
      </c>
      <c r="I1" t="s">
        <v>253</v>
      </c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F1" s="115"/>
      <c r="AH1" s="115"/>
      <c r="AI1" s="115"/>
    </row>
    <row r="2" spans="1:35" ht="13.5" customHeight="1">
      <c r="A2" s="91"/>
      <c r="B2" s="556"/>
      <c r="C2" s="185" t="s">
        <v>20</v>
      </c>
      <c r="D2" s="74" t="s">
        <v>254</v>
      </c>
      <c r="E2" s="74"/>
      <c r="F2" s="74"/>
      <c r="G2" s="74"/>
      <c r="H2" s="74"/>
      <c r="I2" s="74"/>
      <c r="J2" s="74"/>
      <c r="K2" s="74"/>
      <c r="L2" s="58"/>
      <c r="M2" s="58"/>
      <c r="N2" s="185" t="s">
        <v>21</v>
      </c>
      <c r="O2" s="185" t="s">
        <v>22</v>
      </c>
      <c r="P2" s="1184" t="s">
        <v>395</v>
      </c>
      <c r="Q2" s="1208" t="s">
        <v>395</v>
      </c>
      <c r="S2" s="107"/>
      <c r="T2" s="107"/>
      <c r="U2" s="135"/>
      <c r="V2" s="405"/>
      <c r="W2" s="405"/>
      <c r="X2" s="135"/>
      <c r="Y2" s="115"/>
      <c r="Z2" s="115"/>
      <c r="AA2" s="115"/>
      <c r="AB2" s="115"/>
      <c r="AC2" s="115"/>
      <c r="AD2" s="115"/>
      <c r="AF2" s="115"/>
      <c r="AH2" s="115"/>
      <c r="AI2" s="115"/>
    </row>
    <row r="3" spans="1:35" ht="13.5" customHeight="1">
      <c r="A3" s="68"/>
      <c r="B3" s="557"/>
      <c r="C3" s="558" t="s">
        <v>214</v>
      </c>
      <c r="D3" s="20" t="s">
        <v>270</v>
      </c>
      <c r="E3" s="20"/>
      <c r="F3" s="20"/>
      <c r="G3" s="20"/>
      <c r="H3" s="20"/>
      <c r="I3" s="20"/>
      <c r="J3" s="20"/>
      <c r="K3" s="20"/>
      <c r="L3" s="19"/>
      <c r="M3" s="19"/>
      <c r="N3" s="558" t="s">
        <v>230</v>
      </c>
      <c r="O3" s="558" t="s">
        <v>23</v>
      </c>
      <c r="P3" s="1183" t="s">
        <v>108</v>
      </c>
      <c r="Q3" s="1209" t="s">
        <v>108</v>
      </c>
      <c r="S3" s="107"/>
      <c r="T3" s="107"/>
      <c r="U3" s="135"/>
      <c r="V3" s="115"/>
      <c r="W3" s="405"/>
      <c r="X3" s="135"/>
      <c r="Y3" s="115"/>
      <c r="Z3" s="115"/>
      <c r="AA3" s="115"/>
      <c r="AB3" s="169"/>
      <c r="AC3" s="115"/>
      <c r="AD3" s="115"/>
      <c r="AF3" s="115"/>
      <c r="AH3" s="115"/>
      <c r="AI3" s="115"/>
    </row>
    <row r="4" spans="1:35" ht="12.75" customHeight="1" thickBot="1">
      <c r="A4" s="68"/>
      <c r="B4" s="559" t="s">
        <v>24</v>
      </c>
      <c r="C4" s="558" t="s">
        <v>21</v>
      </c>
      <c r="D4" s="79" t="s">
        <v>229</v>
      </c>
      <c r="E4" s="79"/>
      <c r="F4" s="79"/>
      <c r="G4" s="70" t="s">
        <v>1042</v>
      </c>
      <c r="J4" s="79"/>
      <c r="K4" s="69" t="s">
        <v>118</v>
      </c>
      <c r="L4" s="59"/>
      <c r="M4" s="59"/>
      <c r="N4" s="558" t="s">
        <v>26</v>
      </c>
      <c r="O4" s="558" t="s">
        <v>25</v>
      </c>
      <c r="P4" s="1172" t="s">
        <v>396</v>
      </c>
      <c r="Q4" s="1209" t="s">
        <v>396</v>
      </c>
      <c r="S4" s="107"/>
      <c r="T4" s="107"/>
      <c r="U4" s="405"/>
      <c r="V4" s="405"/>
      <c r="W4" s="405"/>
      <c r="X4" s="135"/>
      <c r="Y4" s="115"/>
      <c r="Z4" s="115"/>
      <c r="AA4" s="115"/>
      <c r="AB4" s="115"/>
      <c r="AC4" s="115"/>
      <c r="AD4" s="778"/>
      <c r="AF4" s="115"/>
      <c r="AH4" s="115"/>
      <c r="AI4" s="115"/>
    </row>
    <row r="5" spans="1:35">
      <c r="A5" s="68" t="s">
        <v>215</v>
      </c>
      <c r="B5" s="557"/>
      <c r="C5" s="558" t="s">
        <v>38</v>
      </c>
      <c r="D5" s="36" t="s">
        <v>27</v>
      </c>
      <c r="E5" s="36" t="s">
        <v>28</v>
      </c>
      <c r="F5" s="36" t="s">
        <v>29</v>
      </c>
      <c r="G5" s="36" t="s">
        <v>30</v>
      </c>
      <c r="H5" s="35" t="s">
        <v>31</v>
      </c>
      <c r="I5" s="36" t="s">
        <v>32</v>
      </c>
      <c r="J5" s="35" t="s">
        <v>33</v>
      </c>
      <c r="K5" s="36" t="s">
        <v>34</v>
      </c>
      <c r="L5" s="35" t="s">
        <v>35</v>
      </c>
      <c r="M5" s="36" t="s">
        <v>36</v>
      </c>
      <c r="N5" s="558">
        <v>10</v>
      </c>
      <c r="O5" s="558" t="s">
        <v>37</v>
      </c>
      <c r="P5" s="558" t="s">
        <v>26</v>
      </c>
      <c r="Q5" s="1210" t="s">
        <v>397</v>
      </c>
      <c r="S5" s="107"/>
      <c r="T5" s="107"/>
      <c r="U5" s="405"/>
      <c r="V5" s="405"/>
      <c r="W5" s="405"/>
      <c r="X5" s="135"/>
      <c r="Y5" s="115"/>
      <c r="Z5" s="115"/>
      <c r="AA5" s="115"/>
      <c r="AB5" s="366"/>
      <c r="AC5" s="115"/>
      <c r="AD5" s="778"/>
      <c r="AF5" s="115"/>
      <c r="AH5" s="115"/>
      <c r="AI5" s="115"/>
    </row>
    <row r="6" spans="1:35" ht="12" customHeight="1">
      <c r="A6" s="68"/>
      <c r="B6" s="559" t="s">
        <v>216</v>
      </c>
      <c r="C6" s="558" t="s">
        <v>217</v>
      </c>
      <c r="D6" s="77" t="s">
        <v>39</v>
      </c>
      <c r="E6" s="77" t="s">
        <v>39</v>
      </c>
      <c r="F6" s="77" t="s">
        <v>39</v>
      </c>
      <c r="G6" s="77" t="s">
        <v>39</v>
      </c>
      <c r="H6" s="31" t="s">
        <v>39</v>
      </c>
      <c r="I6" s="77" t="s">
        <v>39</v>
      </c>
      <c r="J6" s="77" t="s">
        <v>39</v>
      </c>
      <c r="K6" s="31" t="s">
        <v>39</v>
      </c>
      <c r="L6" s="77" t="s">
        <v>39</v>
      </c>
      <c r="M6" s="77" t="s">
        <v>39</v>
      </c>
      <c r="N6" s="558" t="s">
        <v>394</v>
      </c>
      <c r="O6" s="558" t="s">
        <v>207</v>
      </c>
      <c r="P6" s="558">
        <v>10</v>
      </c>
      <c r="Q6" s="1210"/>
      <c r="S6" s="107"/>
      <c r="T6" s="107"/>
      <c r="U6" s="135"/>
      <c r="V6" s="115"/>
      <c r="W6" s="405"/>
      <c r="X6" s="135"/>
      <c r="Y6" s="115"/>
      <c r="Z6" s="115"/>
      <c r="AA6" s="115"/>
      <c r="AB6" s="366"/>
      <c r="AC6" s="115"/>
      <c r="AD6" s="779"/>
      <c r="AF6" s="115"/>
      <c r="AH6" s="115"/>
      <c r="AI6" s="115"/>
    </row>
    <row r="7" spans="1:35" ht="14.25" customHeight="1" thickBot="1">
      <c r="A7" s="68"/>
      <c r="B7" s="557"/>
      <c r="C7" s="2400">
        <v>0.7</v>
      </c>
      <c r="D7" s="59"/>
      <c r="E7" s="60"/>
      <c r="F7" s="59"/>
      <c r="G7" s="60"/>
      <c r="H7" s="98"/>
      <c r="I7" s="60"/>
      <c r="J7" s="60"/>
      <c r="K7" s="59"/>
      <c r="L7" s="60"/>
      <c r="M7" s="98"/>
      <c r="N7" s="558"/>
      <c r="O7" s="558" t="s">
        <v>208</v>
      </c>
      <c r="P7" s="558" t="s">
        <v>394</v>
      </c>
      <c r="Q7" s="1211">
        <v>1</v>
      </c>
      <c r="S7" s="107"/>
      <c r="T7" s="107"/>
      <c r="U7" s="215"/>
      <c r="V7" s="135"/>
      <c r="W7" s="405"/>
      <c r="X7" s="135"/>
      <c r="Y7" s="115"/>
      <c r="Z7" s="296"/>
      <c r="AA7" s="405"/>
      <c r="AB7" s="780"/>
      <c r="AC7" s="115"/>
      <c r="AD7" s="779"/>
      <c r="AF7" s="115"/>
      <c r="AH7" s="115"/>
      <c r="AI7" s="115"/>
    </row>
    <row r="8" spans="1:35">
      <c r="A8" s="561">
        <v>1</v>
      </c>
      <c r="B8" s="562" t="s">
        <v>218</v>
      </c>
      <c r="C8" s="2401">
        <f>(Q8/100)*70</f>
        <v>56</v>
      </c>
      <c r="D8" s="771">
        <f>'7-11л. РАСКЛАДКА'!AN13</f>
        <v>50</v>
      </c>
      <c r="E8" s="82">
        <f>'7-11л. РАСКЛАДКА'!AN67</f>
        <v>40</v>
      </c>
      <c r="F8" s="82">
        <f>'7-11л. РАСКЛАДКА'!AN126</f>
        <v>50</v>
      </c>
      <c r="G8" s="82">
        <f>'7-11л. РАСКЛАДКА'!AN183</f>
        <v>70</v>
      </c>
      <c r="H8" s="82">
        <f>'7-11л. РАСКЛАДКА'!AN240</f>
        <v>40</v>
      </c>
      <c r="I8" s="82">
        <f>'7-11л. РАСКЛАДКА'!AN296</f>
        <v>60</v>
      </c>
      <c r="J8" s="82">
        <f>'7-11л. РАСКЛАДКА'!AN352</f>
        <v>60</v>
      </c>
      <c r="K8" s="82">
        <f>'7-11л. РАСКЛАДКА'!AN405</f>
        <v>70</v>
      </c>
      <c r="L8" s="82">
        <f>'7-11л. РАСКЛАДКА'!AN459</f>
        <v>50</v>
      </c>
      <c r="M8" s="1198">
        <f>'7-11л. РАСКЛАДКА'!AN512</f>
        <v>70</v>
      </c>
      <c r="N8" s="1216">
        <f>D8+E8+F8+G8+H8+I8+J8+K8+L8+M8</f>
        <v>560</v>
      </c>
      <c r="O8" s="1885">
        <f>(N8*100/P8)-100</f>
        <v>0</v>
      </c>
      <c r="P8" s="1203">
        <f>(Q8*70/100)*10</f>
        <v>560</v>
      </c>
      <c r="Q8" s="1213">
        <v>80</v>
      </c>
      <c r="S8" s="781"/>
      <c r="T8" s="405"/>
      <c r="U8" s="405"/>
      <c r="V8" s="612"/>
      <c r="W8" s="115"/>
      <c r="X8" s="115"/>
      <c r="Y8" s="115"/>
      <c r="Z8" s="783"/>
      <c r="AA8" s="135"/>
      <c r="AB8" s="784"/>
      <c r="AC8" s="115"/>
      <c r="AD8" s="785"/>
      <c r="AF8" s="115"/>
      <c r="AH8" s="115"/>
      <c r="AI8" s="115"/>
    </row>
    <row r="9" spans="1:35">
      <c r="A9" s="520">
        <v>2</v>
      </c>
      <c r="B9" s="247" t="s">
        <v>41</v>
      </c>
      <c r="C9" s="2402">
        <f t="shared" ref="C9:C44" si="0">(Q9/100)*70</f>
        <v>105</v>
      </c>
      <c r="D9" s="771">
        <f>'7-11л. РАСКЛАДКА'!AN14</f>
        <v>115</v>
      </c>
      <c r="E9" s="82">
        <f>'7-11л. РАСКЛАДКА'!AN68</f>
        <v>89.1</v>
      </c>
      <c r="F9" s="82">
        <f>'7-11л. РАСКЛАДКА'!AN127</f>
        <v>118</v>
      </c>
      <c r="G9" s="82">
        <f>'7-11л. РАСКЛАДКА'!AN184</f>
        <v>100.8</v>
      </c>
      <c r="H9" s="82">
        <f>'7-11л. РАСКЛАДКА'!AN241</f>
        <v>70</v>
      </c>
      <c r="I9" s="82">
        <f>'7-11л. РАСКЛАДКА'!AN297</f>
        <v>121.2</v>
      </c>
      <c r="J9" s="82">
        <f>'7-11л. РАСКЛАДКА'!AN353</f>
        <v>100</v>
      </c>
      <c r="K9" s="82">
        <f>'7-11л. РАСКЛАДКА'!AN406</f>
        <v>109.4</v>
      </c>
      <c r="L9" s="82">
        <f>'7-11л. РАСКЛАДКА'!AN460</f>
        <v>125.5</v>
      </c>
      <c r="M9" s="1198">
        <f>'7-11л. РАСКЛАДКА'!AN513</f>
        <v>101</v>
      </c>
      <c r="N9" s="1201">
        <f t="shared" ref="N9:N44" si="1">D9+E9+F9+G9+H9+I9+J9+K9+L9+M9</f>
        <v>1050</v>
      </c>
      <c r="O9" s="1742">
        <f t="shared" ref="O9:O44" si="2">(N9*100/P9)-100</f>
        <v>0</v>
      </c>
      <c r="P9" s="1206">
        <f t="shared" ref="P9:P44" si="3">(Q9*70/100)*10</f>
        <v>1050</v>
      </c>
      <c r="Q9" s="1214">
        <v>150</v>
      </c>
      <c r="S9" s="789"/>
      <c r="T9" s="787"/>
      <c r="U9" s="405"/>
      <c r="V9" s="115"/>
      <c r="W9" s="115"/>
      <c r="X9" s="115"/>
      <c r="Y9" s="115"/>
      <c r="Z9" s="783"/>
      <c r="AA9" s="135"/>
      <c r="AB9" s="784"/>
      <c r="AC9" s="115"/>
      <c r="AD9" s="785"/>
      <c r="AF9" s="115"/>
      <c r="AH9" s="115"/>
      <c r="AI9" s="115"/>
    </row>
    <row r="10" spans="1:35">
      <c r="A10" s="520">
        <v>3</v>
      </c>
      <c r="B10" s="247" t="s">
        <v>42</v>
      </c>
      <c r="C10" s="2402">
        <f t="shared" si="0"/>
        <v>10.5</v>
      </c>
      <c r="D10" s="771">
        <f>'7-11л. РАСКЛАДКА'!AN15</f>
        <v>3.38</v>
      </c>
      <c r="E10" s="82">
        <f>'7-11л. РАСКЛАДКА'!AN69</f>
        <v>10.25</v>
      </c>
      <c r="F10" s="82">
        <f>'7-11л. РАСКЛАДКА'!AN128</f>
        <v>10.7</v>
      </c>
      <c r="G10" s="82">
        <f>'7-11л. РАСКЛАДКА'!AN185</f>
        <v>21.2</v>
      </c>
      <c r="H10" s="82">
        <f>'7-11л. РАСКЛАДКА'!AN242</f>
        <v>24.51</v>
      </c>
      <c r="I10" s="82">
        <f>'7-11л. РАСКЛАДКА'!AN298</f>
        <v>1.1299999999999999</v>
      </c>
      <c r="J10" s="82">
        <f>'7-11л. РАСКЛАДКА'!AN354</f>
        <v>6.9</v>
      </c>
      <c r="K10" s="82">
        <f>'7-11л. РАСКЛАДКА'!AN407</f>
        <v>5.96</v>
      </c>
      <c r="L10" s="82">
        <f>'7-11л. РАСКЛАДКА'!AN461</f>
        <v>4.3500000000000005</v>
      </c>
      <c r="M10" s="1198">
        <f>'7-11л. РАСКЛАДКА'!AN514</f>
        <v>16.62</v>
      </c>
      <c r="N10" s="1201">
        <f t="shared" si="1"/>
        <v>105</v>
      </c>
      <c r="O10" s="1742">
        <f t="shared" si="2"/>
        <v>0</v>
      </c>
      <c r="P10" s="1206">
        <f t="shared" si="3"/>
        <v>105</v>
      </c>
      <c r="Q10" s="1214">
        <v>15</v>
      </c>
      <c r="S10" s="789"/>
      <c r="T10" s="787"/>
      <c r="U10" s="405"/>
      <c r="V10" s="115"/>
      <c r="W10" s="115"/>
      <c r="X10" s="115"/>
      <c r="Y10" s="115"/>
      <c r="Z10" s="783"/>
      <c r="AA10" s="135"/>
      <c r="AB10" s="784"/>
      <c r="AC10" s="115"/>
      <c r="AD10" s="788"/>
      <c r="AF10" s="115"/>
      <c r="AH10" s="115"/>
      <c r="AI10" s="115"/>
    </row>
    <row r="11" spans="1:35">
      <c r="A11" s="520">
        <v>4</v>
      </c>
      <c r="B11" s="247" t="s">
        <v>43</v>
      </c>
      <c r="C11" s="2402">
        <f t="shared" si="0"/>
        <v>31.5</v>
      </c>
      <c r="D11" s="771">
        <f>'7-11л. РАСКЛАДКА'!AN16</f>
        <v>30.8</v>
      </c>
      <c r="E11" s="82">
        <f>'7-11л. РАСКЛАДКА'!AN70</f>
        <v>8.1</v>
      </c>
      <c r="F11" s="82">
        <f>'7-11л. РАСКЛАДКА'!AN129</f>
        <v>43.3</v>
      </c>
      <c r="G11" s="82">
        <f>'7-11л. РАСКЛАДКА'!AN186</f>
        <v>50.9</v>
      </c>
      <c r="H11" s="82">
        <f>'7-11л. РАСКЛАДКА'!AN243</f>
        <v>11.88</v>
      </c>
      <c r="I11" s="82">
        <f>'7-11л. РАСКЛАДКА'!AN299</f>
        <v>0</v>
      </c>
      <c r="J11" s="82">
        <f>'7-11л. РАСКЛАДКА'!AN355</f>
        <v>45.5</v>
      </c>
      <c r="K11" s="82">
        <f>'7-11л. РАСКЛАДКА'!AN408</f>
        <v>64.02</v>
      </c>
      <c r="L11" s="82">
        <f>'7-11л. РАСКЛАДКА'!AN462</f>
        <v>23</v>
      </c>
      <c r="M11" s="1198">
        <f>'7-11л. РАСКЛАДКА'!AN515</f>
        <v>37.5</v>
      </c>
      <c r="N11" s="1201">
        <f t="shared" si="1"/>
        <v>315</v>
      </c>
      <c r="O11" s="1742">
        <f t="shared" si="2"/>
        <v>0</v>
      </c>
      <c r="P11" s="1206">
        <f t="shared" si="3"/>
        <v>315</v>
      </c>
      <c r="Q11" s="1214">
        <v>45</v>
      </c>
      <c r="S11" s="789"/>
      <c r="T11" s="787"/>
      <c r="U11" s="405"/>
      <c r="V11" s="115"/>
      <c r="W11" s="115"/>
      <c r="X11" s="115"/>
      <c r="Y11" s="115"/>
      <c r="Z11" s="783"/>
      <c r="AA11" s="135"/>
      <c r="AB11" s="784"/>
      <c r="AC11" s="115"/>
      <c r="AD11" s="785"/>
      <c r="AF11" s="115"/>
      <c r="AH11" s="115"/>
      <c r="AI11" s="115"/>
    </row>
    <row r="12" spans="1:35">
      <c r="A12" s="520">
        <v>5</v>
      </c>
      <c r="B12" s="247" t="s">
        <v>44</v>
      </c>
      <c r="C12" s="2402">
        <f t="shared" si="0"/>
        <v>10.5</v>
      </c>
      <c r="D12" s="771">
        <f>'7-11л. РАСКЛАДКА'!AN17</f>
        <v>0</v>
      </c>
      <c r="E12" s="82">
        <f>'7-11л. РАСКЛАДКА'!AN71</f>
        <v>15</v>
      </c>
      <c r="F12" s="82">
        <f>'7-11л. РАСКЛАДКА'!AN130</f>
        <v>0</v>
      </c>
      <c r="G12" s="82">
        <f>'7-11л. РАСКЛАДКА'!AN187</f>
        <v>0</v>
      </c>
      <c r="H12" s="82">
        <f>'7-11л. РАСКЛАДКА'!AN244</f>
        <v>42.5</v>
      </c>
      <c r="I12" s="82">
        <f>'7-11л. РАСКЛАДКА'!AN300</f>
        <v>10</v>
      </c>
      <c r="J12" s="82">
        <f>'7-11л. РАСКЛАДКА'!AN356</f>
        <v>0</v>
      </c>
      <c r="K12" s="82">
        <f>'7-11л. РАСКЛАДКА'!AN409</f>
        <v>0</v>
      </c>
      <c r="L12" s="82">
        <f>'7-11л. РАСКЛАДКА'!AN463</f>
        <v>37.5</v>
      </c>
      <c r="M12" s="1198">
        <f>'7-11л. РАСКЛАДКА'!AN516</f>
        <v>0</v>
      </c>
      <c r="N12" s="1201">
        <f t="shared" si="1"/>
        <v>105</v>
      </c>
      <c r="O12" s="1742">
        <f t="shared" si="2"/>
        <v>0</v>
      </c>
      <c r="P12" s="1206">
        <f t="shared" si="3"/>
        <v>105</v>
      </c>
      <c r="Q12" s="1214">
        <v>15</v>
      </c>
      <c r="S12" s="789"/>
      <c r="T12" s="787"/>
      <c r="U12" s="405"/>
      <c r="V12" s="115"/>
      <c r="W12" s="115"/>
      <c r="X12" s="115"/>
      <c r="Y12" s="115"/>
      <c r="Z12" s="783"/>
      <c r="AA12" s="135"/>
      <c r="AB12" s="784"/>
      <c r="AC12" s="115"/>
      <c r="AD12" s="785"/>
      <c r="AF12" s="115"/>
      <c r="AH12" s="115"/>
      <c r="AI12" s="115"/>
    </row>
    <row r="13" spans="1:35">
      <c r="A13" s="2220">
        <v>6</v>
      </c>
      <c r="B13" s="2396" t="s">
        <v>45</v>
      </c>
      <c r="C13" s="2403">
        <f t="shared" si="0"/>
        <v>130.9</v>
      </c>
      <c r="D13" s="2237">
        <f>'7-11л. РАСКЛАДКА'!AN18</f>
        <v>98.02000000000001</v>
      </c>
      <c r="E13" s="2238">
        <f>'7-11л. РАСКЛАДКА'!AN72</f>
        <v>115</v>
      </c>
      <c r="F13" s="2238">
        <f>'7-11л. РАСКЛАДКА'!AN131</f>
        <v>132.53</v>
      </c>
      <c r="G13" s="2238">
        <f>'7-11л. РАСКЛАДКА'!AN188</f>
        <v>145.30000000000001</v>
      </c>
      <c r="H13" s="2238">
        <f>'7-11л. РАСКЛАДКА'!AN245</f>
        <v>204.06</v>
      </c>
      <c r="I13" s="2238">
        <f>'7-11л. РАСКЛАДКА'!AN301</f>
        <v>153.17000000000002</v>
      </c>
      <c r="J13" s="2238">
        <f>'7-11л. РАСКЛАДКА'!AN357</f>
        <v>191</v>
      </c>
      <c r="K13" s="2238">
        <f>'7-11л. РАСКЛАДКА'!AN410</f>
        <v>40</v>
      </c>
      <c r="L13" s="2238">
        <f>'7-11л. РАСКЛАДКА'!AN464</f>
        <v>124.32</v>
      </c>
      <c r="M13" s="2239">
        <f>'7-11л. РАСКЛАДКА'!AN517</f>
        <v>105.6</v>
      </c>
      <c r="N13" s="2240">
        <f t="shared" si="1"/>
        <v>1309</v>
      </c>
      <c r="O13" s="2241">
        <f>(N13*100/P13)-100</f>
        <v>0</v>
      </c>
      <c r="P13" s="2249">
        <f t="shared" si="3"/>
        <v>1309</v>
      </c>
      <c r="Q13" s="2377">
        <v>187</v>
      </c>
      <c r="S13" s="789"/>
      <c r="T13" s="787"/>
      <c r="U13" s="405"/>
      <c r="V13" s="115"/>
      <c r="W13" s="115"/>
      <c r="X13" s="115"/>
      <c r="Y13" s="115"/>
      <c r="Z13" s="783"/>
      <c r="AA13" s="135"/>
      <c r="AB13" s="784"/>
      <c r="AC13" s="115"/>
      <c r="AD13" s="785"/>
      <c r="AF13" s="115"/>
      <c r="AH13" s="115"/>
      <c r="AI13" s="115"/>
    </row>
    <row r="14" spans="1:35" ht="12" customHeight="1">
      <c r="A14" s="2220">
        <v>7</v>
      </c>
      <c r="B14" s="2397" t="s">
        <v>1009</v>
      </c>
      <c r="C14" s="2404">
        <f t="shared" si="0"/>
        <v>176.4</v>
      </c>
      <c r="D14" s="2380">
        <f>'7-11л. РАСКЛАДКА'!AN19</f>
        <v>142.27699999999999</v>
      </c>
      <c r="E14" s="2381">
        <f>'7-11л. РАСКЛАДКА'!AN73</f>
        <v>195.85000000000002</v>
      </c>
      <c r="F14" s="2380">
        <f>'7-11л. РАСКЛАДКА'!AN132</f>
        <v>317</v>
      </c>
      <c r="G14" s="2381">
        <f>'7-11л. РАСКЛАДКА'!AN189</f>
        <v>166.27</v>
      </c>
      <c r="H14" s="2380">
        <f>'7-11л. РАСКЛАДКА'!AN246</f>
        <v>130.04</v>
      </c>
      <c r="I14" s="2381">
        <f>'7-11л. РАСКЛАДКА'!AN302</f>
        <v>384.14000000000004</v>
      </c>
      <c r="J14" s="2380">
        <f>'7-11л. РАСКЛАДКА'!AN358</f>
        <v>248.44</v>
      </c>
      <c r="K14" s="2381">
        <f>'7-11л. РАСКЛАДКА'!AN411</f>
        <v>131.78</v>
      </c>
      <c r="L14" s="2380">
        <f>'7-11л. РАСКЛАДКА'!AN465</f>
        <v>226.8</v>
      </c>
      <c r="M14" s="2382">
        <f>'7-11л. РАСКЛАДКА'!AN518</f>
        <v>303.33</v>
      </c>
      <c r="N14" s="2383">
        <f t="shared" si="1"/>
        <v>2245.9270000000001</v>
      </c>
      <c r="O14" s="2384">
        <f>(N14*100/P14)-100</f>
        <v>27.320124716553295</v>
      </c>
      <c r="P14" s="2385">
        <f t="shared" si="3"/>
        <v>1764</v>
      </c>
      <c r="Q14" s="2386">
        <f>Q16-Q15</f>
        <v>252</v>
      </c>
      <c r="S14" s="789"/>
      <c r="T14" s="787"/>
      <c r="U14" s="405"/>
      <c r="V14" s="115"/>
      <c r="W14" s="115"/>
      <c r="X14" s="115"/>
      <c r="Y14" s="115"/>
      <c r="Z14" s="783"/>
      <c r="AA14" s="135"/>
      <c r="AB14" s="784"/>
      <c r="AC14" s="115"/>
      <c r="AD14" s="3078"/>
      <c r="AF14" s="115"/>
      <c r="AH14" s="770"/>
      <c r="AI14" s="115"/>
    </row>
    <row r="15" spans="1:35" ht="9.75" customHeight="1">
      <c r="A15" s="2395"/>
      <c r="B15" s="2398" t="s">
        <v>943</v>
      </c>
      <c r="C15" s="2405">
        <f t="shared" si="0"/>
        <v>19.600000000000001</v>
      </c>
      <c r="D15" s="2387">
        <f>'7-11л. РАСКЛАДКА'!AN20</f>
        <v>60</v>
      </c>
      <c r="E15" s="2388">
        <f>'7-11л. РАСКЛАДКА'!AN74</f>
        <v>0</v>
      </c>
      <c r="F15" s="2387">
        <f>'7-11л. РАСКЛАДКА'!AN133</f>
        <v>0</v>
      </c>
      <c r="G15" s="2388">
        <f>'7-11л. РАСКЛАДКА'!AN190</f>
        <v>48.6</v>
      </c>
      <c r="H15" s="2387">
        <f>'7-11л. РАСКЛАДКА'!AN247</f>
        <v>60</v>
      </c>
      <c r="I15" s="2388">
        <f>'7-11л. РАСКЛАДКА'!AN303</f>
        <v>48.6</v>
      </c>
      <c r="J15" s="2387">
        <f>'7-11л. РАСКЛАДКА'!AN359</f>
        <v>0</v>
      </c>
      <c r="K15" s="2388">
        <f>'7-11л. РАСКЛАДКА'!AN412</f>
        <v>60</v>
      </c>
      <c r="L15" s="2387">
        <f>'7-11л. РАСКЛАДКА'!AN466</f>
        <v>0</v>
      </c>
      <c r="M15" s="2389">
        <f>'7-11л. РАСКЛАДКА'!AN519</f>
        <v>0</v>
      </c>
      <c r="N15" s="2390">
        <f t="shared" si="1"/>
        <v>277.2</v>
      </c>
      <c r="O15" s="2391">
        <f>(N15*100/P15)-100</f>
        <v>41.428571428571416</v>
      </c>
      <c r="P15" s="2392">
        <f t="shared" si="3"/>
        <v>196</v>
      </c>
      <c r="Q15" s="2393">
        <f>(Q16/100)*10</f>
        <v>28</v>
      </c>
      <c r="S15" s="789"/>
      <c r="T15" s="787"/>
      <c r="U15" s="405"/>
      <c r="V15" s="115"/>
      <c r="W15" s="115"/>
      <c r="X15" s="115"/>
      <c r="Y15" s="115"/>
      <c r="Z15" s="783"/>
      <c r="AA15" s="135"/>
      <c r="AB15" s="784"/>
      <c r="AC15" s="115"/>
      <c r="AD15" s="3078"/>
      <c r="AF15" s="115"/>
      <c r="AH15" s="770"/>
      <c r="AI15" s="115"/>
    </row>
    <row r="16" spans="1:35" ht="14.25" customHeight="1">
      <c r="A16" s="2221"/>
      <c r="B16" s="2399" t="s">
        <v>1008</v>
      </c>
      <c r="C16" s="2406">
        <f>(Q16/100)*70</f>
        <v>196</v>
      </c>
      <c r="D16" s="2244">
        <f>D14+D15</f>
        <v>202.27699999999999</v>
      </c>
      <c r="E16" s="2236">
        <f t="shared" ref="E16:M16" si="4">E14+E15</f>
        <v>195.85000000000002</v>
      </c>
      <c r="F16" s="2244">
        <f t="shared" si="4"/>
        <v>317</v>
      </c>
      <c r="G16" s="2236">
        <f t="shared" si="4"/>
        <v>214.87</v>
      </c>
      <c r="H16" s="2244">
        <f t="shared" si="4"/>
        <v>190.04</v>
      </c>
      <c r="I16" s="2236">
        <f>I14+I15</f>
        <v>432.74000000000007</v>
      </c>
      <c r="J16" s="2244">
        <f t="shared" si="4"/>
        <v>248.44</v>
      </c>
      <c r="K16" s="2236">
        <f t="shared" si="4"/>
        <v>191.78</v>
      </c>
      <c r="L16" s="2244">
        <f t="shared" si="4"/>
        <v>226.8</v>
      </c>
      <c r="M16" s="1198">
        <f t="shared" si="4"/>
        <v>303.33</v>
      </c>
      <c r="N16" s="2408">
        <f>D16+E16+F16+G16+H16+I16+J16+K16+L16+M16</f>
        <v>2523.127</v>
      </c>
      <c r="O16" s="2245">
        <f>(N16*100/P16)-100</f>
        <v>28.730969387755096</v>
      </c>
      <c r="P16" s="1205">
        <f t="shared" si="3"/>
        <v>1960</v>
      </c>
      <c r="Q16" s="2248">
        <v>280</v>
      </c>
      <c r="S16" s="789"/>
      <c r="T16" s="787"/>
      <c r="U16" s="405"/>
      <c r="V16" s="115"/>
      <c r="W16" s="115"/>
      <c r="X16" s="115"/>
      <c r="Y16" s="115"/>
      <c r="Z16" s="783"/>
      <c r="AA16" s="135"/>
      <c r="AB16" s="784"/>
      <c r="AC16" s="115"/>
      <c r="AD16" s="3078"/>
      <c r="AF16" s="115"/>
      <c r="AH16" s="770"/>
      <c r="AI16" s="115"/>
    </row>
    <row r="17" spans="1:38">
      <c r="A17" s="2221">
        <v>8</v>
      </c>
      <c r="B17" s="2378" t="s">
        <v>219</v>
      </c>
      <c r="C17" s="2406">
        <f t="shared" si="0"/>
        <v>129.5</v>
      </c>
      <c r="D17" s="771">
        <f>'7-11л. РАСКЛАДКА'!AN21</f>
        <v>245</v>
      </c>
      <c r="E17" s="2236">
        <f>'7-11л. РАСКЛАДКА'!AN75</f>
        <v>157</v>
      </c>
      <c r="F17" s="2236">
        <f>'7-11л. РАСКЛАДКА'!AN134</f>
        <v>106</v>
      </c>
      <c r="G17" s="2236">
        <f>'7-11л. РАСКЛАДКА'!AN191</f>
        <v>127</v>
      </c>
      <c r="H17" s="2236">
        <f>'7-11л. РАСКЛАДКА'!AN248</f>
        <v>106.5</v>
      </c>
      <c r="I17" s="2236">
        <f>'7-11л. РАСКЛАДКА'!AN304</f>
        <v>100</v>
      </c>
      <c r="J17" s="2236">
        <f>'7-11л. РАСКЛАДКА'!AN360</f>
        <v>100</v>
      </c>
      <c r="K17" s="2236">
        <f>'7-11л. РАСКЛАДКА'!AN413</f>
        <v>106.5</v>
      </c>
      <c r="L17" s="2236">
        <f>'7-11л. РАСКЛАДКА'!AN467</f>
        <v>127</v>
      </c>
      <c r="M17" s="1198">
        <f>'7-11л. РАСКЛАДКА'!AN520</f>
        <v>120</v>
      </c>
      <c r="N17" s="2242">
        <f t="shared" si="1"/>
        <v>1295</v>
      </c>
      <c r="O17" s="2250">
        <f t="shared" si="2"/>
        <v>0</v>
      </c>
      <c r="P17" s="1205">
        <f t="shared" si="3"/>
        <v>1295</v>
      </c>
      <c r="Q17" s="2379">
        <v>185</v>
      </c>
      <c r="S17" s="789"/>
      <c r="T17" s="787"/>
      <c r="U17" s="405"/>
      <c r="V17" s="115"/>
      <c r="W17" s="115"/>
      <c r="X17" s="115"/>
      <c r="Y17" s="115"/>
      <c r="Z17" s="783"/>
      <c r="AA17" s="135"/>
      <c r="AB17" s="784"/>
      <c r="AC17" s="115"/>
      <c r="AD17" s="785"/>
      <c r="AF17" s="115"/>
      <c r="AH17" s="115"/>
      <c r="AI17" s="115"/>
    </row>
    <row r="18" spans="1:38">
      <c r="A18" s="520">
        <v>9</v>
      </c>
      <c r="B18" s="247" t="s">
        <v>104</v>
      </c>
      <c r="C18" s="2402">
        <f t="shared" si="0"/>
        <v>10.5</v>
      </c>
      <c r="D18" s="771">
        <f>'7-11л. РАСКЛАДКА'!AN22</f>
        <v>0</v>
      </c>
      <c r="E18" s="82">
        <f>'7-11л. РАСКЛАДКА'!AN76</f>
        <v>25</v>
      </c>
      <c r="F18" s="82">
        <f>'7-11л. РАСКЛАДКА'!AN135</f>
        <v>0</v>
      </c>
      <c r="G18" s="82">
        <f>'7-11л. РАСКЛАДКА'!AN192</f>
        <v>15</v>
      </c>
      <c r="H18" s="82">
        <f>'7-11л. РАСКЛАДКА'!AN249</f>
        <v>11</v>
      </c>
      <c r="I18" s="82">
        <f>'7-11л. РАСКЛАДКА'!AN305</f>
        <v>15</v>
      </c>
      <c r="J18" s="82">
        <f>'7-11л. РАСКЛАДКА'!AN361</f>
        <v>20</v>
      </c>
      <c r="K18" s="82">
        <f>'7-11л. РАСКЛАДКА'!AN414</f>
        <v>11</v>
      </c>
      <c r="L18" s="82">
        <f>'7-11л. РАСКЛАДКА'!AN468</f>
        <v>25</v>
      </c>
      <c r="M18" s="1198">
        <f>'7-11л. РАСКЛАДКА'!AN521</f>
        <v>0</v>
      </c>
      <c r="N18" s="1201">
        <f t="shared" si="1"/>
        <v>122</v>
      </c>
      <c r="O18" s="1742">
        <f t="shared" si="2"/>
        <v>16.19047619047619</v>
      </c>
      <c r="P18" s="1206">
        <f t="shared" si="3"/>
        <v>105</v>
      </c>
      <c r="Q18" s="1214">
        <v>15</v>
      </c>
      <c r="S18" s="789"/>
      <c r="T18" s="787"/>
      <c r="U18" s="405"/>
      <c r="V18" s="115"/>
      <c r="W18" s="115"/>
      <c r="X18" s="115"/>
      <c r="Y18" s="115"/>
      <c r="Z18" s="783"/>
      <c r="AA18" s="135"/>
      <c r="AB18" s="784"/>
      <c r="AC18" s="115"/>
      <c r="AD18" s="785"/>
      <c r="AF18" s="115"/>
      <c r="AH18" s="115"/>
      <c r="AI18" s="115"/>
    </row>
    <row r="19" spans="1:38">
      <c r="A19" s="520">
        <v>10</v>
      </c>
      <c r="B19" s="1624" t="s">
        <v>489</v>
      </c>
      <c r="C19" s="2402">
        <f t="shared" si="0"/>
        <v>140</v>
      </c>
      <c r="D19" s="771">
        <f>'7-11л. РАСКЛАДКА'!AN23</f>
        <v>200</v>
      </c>
      <c r="E19" s="82">
        <f>'7-11л. РАСКЛАДКА'!AN77</f>
        <v>0</v>
      </c>
      <c r="F19" s="82">
        <f>'7-11л. РАСКЛАДКА'!AN136</f>
        <v>200</v>
      </c>
      <c r="G19" s="82">
        <f>'7-11л. РАСКЛАДКА'!AN193</f>
        <v>200</v>
      </c>
      <c r="H19" s="82">
        <f>'7-11л. РАСКЛАДКА'!AN250</f>
        <v>100</v>
      </c>
      <c r="I19" s="82">
        <f>'7-11л. РАСКЛАДКА'!AN306</f>
        <v>200</v>
      </c>
      <c r="J19" s="82">
        <f>'7-11л. РАСКЛАДКА'!AN362</f>
        <v>0</v>
      </c>
      <c r="K19" s="82">
        <f>'7-11л. РАСКЛАДКА'!AN415</f>
        <v>300</v>
      </c>
      <c r="L19" s="82">
        <f>'7-11л. РАСКЛАДКА'!AN469</f>
        <v>0</v>
      </c>
      <c r="M19" s="1198">
        <f>'7-11л. РАСКЛАДКА'!AN522</f>
        <v>200</v>
      </c>
      <c r="N19" s="1215">
        <f t="shared" si="1"/>
        <v>1400</v>
      </c>
      <c r="O19" s="1742">
        <f t="shared" si="2"/>
        <v>0</v>
      </c>
      <c r="P19" s="1206">
        <f t="shared" si="3"/>
        <v>1400</v>
      </c>
      <c r="Q19" s="1214">
        <v>200</v>
      </c>
      <c r="S19" s="789"/>
      <c r="T19" s="787"/>
      <c r="U19" s="405"/>
      <c r="V19" s="115"/>
      <c r="W19" s="115"/>
      <c r="X19" s="115"/>
      <c r="Y19" s="115"/>
      <c r="Z19" s="783"/>
      <c r="AA19" s="135"/>
      <c r="AB19" s="784"/>
      <c r="AC19" s="115"/>
      <c r="AD19" s="785"/>
      <c r="AF19" s="115"/>
      <c r="AH19" s="115"/>
      <c r="AI19" s="115"/>
    </row>
    <row r="20" spans="1:38">
      <c r="A20" s="520">
        <v>11</v>
      </c>
      <c r="B20" s="247" t="s">
        <v>112</v>
      </c>
      <c r="C20" s="2402">
        <f t="shared" si="0"/>
        <v>49</v>
      </c>
      <c r="D20" s="771">
        <f>'7-11л. РАСКЛАДКА'!AN24</f>
        <v>0</v>
      </c>
      <c r="E20" s="82">
        <f>'7-11л. РАСКЛАДКА'!AN78</f>
        <v>42.8</v>
      </c>
      <c r="F20" s="82">
        <f>'7-11л. РАСКЛАДКА'!AN137</f>
        <v>80.34</v>
      </c>
      <c r="G20" s="82">
        <f>'7-11л. РАСКЛАДКА'!AN194</f>
        <v>138.18</v>
      </c>
      <c r="H20" s="82">
        <f>'7-11л. РАСКЛАДКА'!AN251</f>
        <v>34.4</v>
      </c>
      <c r="I20" s="82">
        <f>'7-11л. РАСКЛАДКА'!AN307</f>
        <v>36.4</v>
      </c>
      <c r="J20" s="82">
        <f>'7-11л. РАСКЛАДКА'!AN363</f>
        <v>67.02</v>
      </c>
      <c r="K20" s="82">
        <f>'7-11л. РАСКЛАДКА'!AN416</f>
        <v>27.2</v>
      </c>
      <c r="L20" s="82">
        <f>'7-11л. РАСКЛАДКА'!AN470</f>
        <v>63.66</v>
      </c>
      <c r="M20" s="1198">
        <f>'7-11л. РАСКЛАДКА'!AN523</f>
        <v>0</v>
      </c>
      <c r="N20" s="1201">
        <f t="shared" si="1"/>
        <v>489.99999999999989</v>
      </c>
      <c r="O20" s="1742">
        <f t="shared" si="2"/>
        <v>0</v>
      </c>
      <c r="P20" s="1206">
        <f t="shared" si="3"/>
        <v>490</v>
      </c>
      <c r="Q20" s="1214">
        <v>70</v>
      </c>
      <c r="S20" s="781"/>
      <c r="T20" s="787"/>
      <c r="U20" s="405"/>
      <c r="V20" s="115"/>
      <c r="W20" s="115"/>
      <c r="X20" s="115"/>
      <c r="Y20" s="115"/>
      <c r="Z20" s="783"/>
      <c r="AA20" s="135"/>
      <c r="AB20" s="784"/>
      <c r="AC20" s="115"/>
      <c r="AD20" s="785"/>
      <c r="AF20" s="115"/>
      <c r="AH20" s="115"/>
      <c r="AI20" s="115"/>
    </row>
    <row r="21" spans="1:38">
      <c r="A21" s="520">
        <v>12</v>
      </c>
      <c r="B21" s="247" t="s">
        <v>113</v>
      </c>
      <c r="C21" s="2402">
        <f t="shared" si="0"/>
        <v>24.5</v>
      </c>
      <c r="D21" s="771">
        <f>'7-11л. РАСКЛАДКА'!AN25</f>
        <v>36</v>
      </c>
      <c r="E21" s="82">
        <f>'7-11л. РАСКЛАДКА'!AN79</f>
        <v>0</v>
      </c>
      <c r="F21" s="82">
        <f>'7-11л. РАСКЛАДКА'!AN138</f>
        <v>0</v>
      </c>
      <c r="G21" s="82">
        <f>'7-11л. РАСКЛАДКА'!AN195</f>
        <v>0</v>
      </c>
      <c r="H21" s="82">
        <f>'7-11л. РАСКЛАДКА'!AN252</f>
        <v>0</v>
      </c>
      <c r="I21" s="82">
        <f>'7-11л. РАСКЛАДКА'!AN308</f>
        <v>0</v>
      </c>
      <c r="J21" s="82">
        <f>'7-11л. РАСКЛАДКА'!AN364</f>
        <v>86.5</v>
      </c>
      <c r="K21" s="82">
        <f>'7-11л. РАСКЛАДКА'!AN417</f>
        <v>35</v>
      </c>
      <c r="L21" s="82">
        <f>'7-11л. РАСКЛАДКА'!AN471</f>
        <v>0</v>
      </c>
      <c r="M21" s="1198">
        <f>'7-11л. РАСКЛАДКА'!AN524</f>
        <v>87.5</v>
      </c>
      <c r="N21" s="1201">
        <f t="shared" si="1"/>
        <v>245</v>
      </c>
      <c r="O21" s="1742">
        <f t="shared" si="2"/>
        <v>0</v>
      </c>
      <c r="P21" s="1206">
        <f t="shared" si="3"/>
        <v>245</v>
      </c>
      <c r="Q21" s="1214">
        <v>35</v>
      </c>
      <c r="S21" s="781"/>
      <c r="T21" s="787"/>
      <c r="U21" s="405"/>
      <c r="V21" s="115"/>
      <c r="W21" s="115"/>
      <c r="X21" s="115"/>
      <c r="Y21" s="115"/>
      <c r="Z21" s="783"/>
      <c r="AA21" s="135"/>
      <c r="AB21" s="784"/>
      <c r="AC21" s="115"/>
      <c r="AD21" s="785"/>
      <c r="AF21" s="115"/>
      <c r="AH21" s="115"/>
      <c r="AI21" s="115"/>
    </row>
    <row r="22" spans="1:38" ht="12.75" customHeight="1">
      <c r="A22" s="520">
        <v>13</v>
      </c>
      <c r="B22" s="247" t="s">
        <v>46</v>
      </c>
      <c r="C22" s="2402">
        <f t="shared" si="0"/>
        <v>40.599999999999994</v>
      </c>
      <c r="D22" s="771">
        <f>'7-11л. РАСКЛАДКА'!AN26</f>
        <v>35</v>
      </c>
      <c r="E22" s="82">
        <f>'7-11л. РАСКЛАДКА'!AN80</f>
        <v>0</v>
      </c>
      <c r="F22" s="82">
        <f>'7-11л. РАСКЛАДКА'!AN139</f>
        <v>67</v>
      </c>
      <c r="G22" s="82">
        <f>'7-11л. РАСКЛАДКА'!AN196</f>
        <v>58.61</v>
      </c>
      <c r="H22" s="82">
        <f>'7-11л. РАСКЛАДКА'!AN253</f>
        <v>78</v>
      </c>
      <c r="I22" s="82">
        <f>'7-11л. РАСКЛАДКА'!AN309</f>
        <v>64.290000000000006</v>
      </c>
      <c r="J22" s="82">
        <f>'7-11л. РАСКЛАДКА'!AN365</f>
        <v>0</v>
      </c>
      <c r="K22" s="82">
        <f>'7-11л. РАСКЛАДКА'!AN418</f>
        <v>44.1</v>
      </c>
      <c r="L22" s="82">
        <f>'7-11л. РАСКЛАДКА'!AN472</f>
        <v>0</v>
      </c>
      <c r="M22" s="1198">
        <f>'7-11л. РАСКЛАДКА'!AN525</f>
        <v>59</v>
      </c>
      <c r="N22" s="1201">
        <f t="shared" si="1"/>
        <v>406.00000000000006</v>
      </c>
      <c r="O22" s="1742">
        <f t="shared" si="2"/>
        <v>0</v>
      </c>
      <c r="P22" s="1206">
        <f t="shared" si="3"/>
        <v>406</v>
      </c>
      <c r="Q22" s="1214">
        <v>58</v>
      </c>
      <c r="S22" s="781"/>
      <c r="T22" s="787"/>
      <c r="U22" s="405"/>
      <c r="V22" s="115"/>
      <c r="W22" s="115"/>
      <c r="X22" s="115"/>
      <c r="Y22" s="115"/>
      <c r="Z22" s="783"/>
      <c r="AA22" s="135"/>
      <c r="AB22" s="784"/>
      <c r="AC22" s="115"/>
      <c r="AD22" s="785"/>
      <c r="AF22" s="115"/>
      <c r="AH22" s="115"/>
      <c r="AI22" s="115"/>
    </row>
    <row r="23" spans="1:38" ht="13.5" customHeight="1">
      <c r="A23" s="520">
        <v>14</v>
      </c>
      <c r="B23" s="247" t="s">
        <v>114</v>
      </c>
      <c r="C23" s="2402">
        <f t="shared" si="0"/>
        <v>21</v>
      </c>
      <c r="D23" s="771">
        <f>'7-11л. РАСКЛАДКА'!AN27</f>
        <v>0</v>
      </c>
      <c r="E23" s="82">
        <f>'7-11л. РАСКЛАДКА'!AN81</f>
        <v>104</v>
      </c>
      <c r="F23" s="82">
        <f>'7-11л. РАСКЛАДКА'!AN140</f>
        <v>0</v>
      </c>
      <c r="G23" s="82">
        <f>'7-11л. РАСКЛАДКА'!AN197</f>
        <v>0</v>
      </c>
      <c r="H23" s="82">
        <f>'7-11л. РАСКЛАДКА'!AN254</f>
        <v>0</v>
      </c>
      <c r="I23" s="82">
        <f>'7-11л. РАСКЛАДКА'!AN310</f>
        <v>0</v>
      </c>
      <c r="J23" s="82">
        <f>'7-11л. РАСКЛАДКА'!AN366</f>
        <v>0</v>
      </c>
      <c r="K23" s="82">
        <f>'7-11л. РАСКЛАДКА'!AN419</f>
        <v>0</v>
      </c>
      <c r="L23" s="82">
        <f>'7-11л. РАСКЛАДКА'!AN473</f>
        <v>75</v>
      </c>
      <c r="M23" s="1198">
        <f>'7-11л. РАСКЛАДКА'!AN526</f>
        <v>31</v>
      </c>
      <c r="N23" s="1201">
        <f t="shared" si="1"/>
        <v>210</v>
      </c>
      <c r="O23" s="1742">
        <f t="shared" si="2"/>
        <v>0</v>
      </c>
      <c r="P23" s="1206">
        <f t="shared" si="3"/>
        <v>210</v>
      </c>
      <c r="Q23" s="1214">
        <v>30</v>
      </c>
      <c r="S23" s="781"/>
      <c r="T23" s="787"/>
      <c r="U23" s="405"/>
      <c r="V23" s="115"/>
      <c r="W23" s="115"/>
      <c r="X23" s="115"/>
      <c r="Y23" s="115"/>
      <c r="Z23" s="783"/>
      <c r="AA23" s="135"/>
      <c r="AB23" s="784"/>
      <c r="AC23" s="115"/>
      <c r="AD23" s="785"/>
      <c r="AF23" s="115"/>
      <c r="AH23" s="115"/>
      <c r="AI23" s="115"/>
      <c r="AK23" s="1824"/>
      <c r="AL23" s="1824"/>
    </row>
    <row r="24" spans="1:38" ht="12" customHeight="1">
      <c r="A24" s="520">
        <v>15</v>
      </c>
      <c r="B24" s="247" t="s">
        <v>220</v>
      </c>
      <c r="C24" s="2402">
        <f t="shared" si="0"/>
        <v>210</v>
      </c>
      <c r="D24" s="771">
        <f>'7-11л. РАСКЛАДКА'!AN28</f>
        <v>307.63</v>
      </c>
      <c r="E24" s="82">
        <f>'7-11л. РАСКЛАДКА'!AN82</f>
        <v>112.39</v>
      </c>
      <c r="F24" s="82">
        <f>'7-11л. РАСКЛАДКА'!AN141</f>
        <v>247.95000000000002</v>
      </c>
      <c r="G24" s="82">
        <f>'7-11л. РАСКЛАДКА'!AN198</f>
        <v>75.935000000000002</v>
      </c>
      <c r="H24" s="82">
        <f>'7-11л. РАСКЛАДКА'!AN255</f>
        <v>300.71999999999997</v>
      </c>
      <c r="I24" s="82">
        <f>'7-11л. РАСКЛАДКА'!AN311</f>
        <v>254</v>
      </c>
      <c r="J24" s="82">
        <f>'7-11л. РАСКЛАДКА'!AN367</f>
        <v>120</v>
      </c>
      <c r="K24" s="82">
        <f>'7-11л. РАСКЛАДКА'!AN420</f>
        <v>388.76499999999999</v>
      </c>
      <c r="L24" s="82">
        <f>'7-11л. РАСКЛАДКА'!AN474</f>
        <v>92.009999999999991</v>
      </c>
      <c r="M24" s="1198">
        <f>'7-11л. РАСКЛАДКА'!AN527</f>
        <v>200.6</v>
      </c>
      <c r="N24" s="1201">
        <f t="shared" si="1"/>
        <v>2100</v>
      </c>
      <c r="O24" s="1742">
        <f t="shared" si="2"/>
        <v>0</v>
      </c>
      <c r="P24" s="1206">
        <f t="shared" si="3"/>
        <v>2100</v>
      </c>
      <c r="Q24" s="1214">
        <v>300</v>
      </c>
      <c r="S24" s="781"/>
      <c r="T24" s="787"/>
      <c r="U24" s="405"/>
      <c r="V24" s="115"/>
      <c r="W24" s="115"/>
      <c r="X24" s="115"/>
      <c r="Y24" s="115"/>
      <c r="Z24" s="783"/>
      <c r="AA24" s="135"/>
      <c r="AB24" s="784"/>
      <c r="AC24" s="115"/>
      <c r="AD24" s="788"/>
      <c r="AF24" s="115"/>
      <c r="AH24" s="115"/>
      <c r="AI24" s="115"/>
    </row>
    <row r="25" spans="1:38" ht="14.25" customHeight="1">
      <c r="A25" s="520">
        <v>16</v>
      </c>
      <c r="B25" s="247" t="s">
        <v>221</v>
      </c>
      <c r="C25" s="2402">
        <f t="shared" si="0"/>
        <v>105</v>
      </c>
      <c r="D25" s="771">
        <f>'7-11л. РАСКЛАДКА'!AN29</f>
        <v>0</v>
      </c>
      <c r="E25" s="82">
        <f>'7-11л. РАСКЛАДКА'!AN83</f>
        <v>0</v>
      </c>
      <c r="F25" s="82">
        <f>'7-11л. РАСКЛАДКА'!AN142</f>
        <v>200</v>
      </c>
      <c r="G25" s="82">
        <f>'7-11л. РАСКЛАДКА'!AN199</f>
        <v>0</v>
      </c>
      <c r="H25" s="82">
        <f>'7-11л. РАСКЛАДКА'!AN256</f>
        <v>200</v>
      </c>
      <c r="I25" s="82">
        <f>'7-11л. РАСКЛАДКА'!AN312</f>
        <v>0</v>
      </c>
      <c r="J25" s="82">
        <f>'7-11л. РАСКЛАДКА'!AN368</f>
        <v>200</v>
      </c>
      <c r="K25" s="82">
        <f>'7-11л. РАСКЛАДКА'!AN421</f>
        <v>0</v>
      </c>
      <c r="L25" s="82">
        <f>'7-11л. РАСКЛАДКА'!AN475</f>
        <v>200</v>
      </c>
      <c r="M25" s="1198">
        <f>'7-11л. РАСКЛАДКА'!AN528</f>
        <v>0</v>
      </c>
      <c r="N25" s="1201">
        <f t="shared" si="1"/>
        <v>800</v>
      </c>
      <c r="O25" s="1204">
        <f t="shared" si="2"/>
        <v>-23.80952380952381</v>
      </c>
      <c r="P25" s="1206">
        <f t="shared" si="3"/>
        <v>1050</v>
      </c>
      <c r="Q25" s="1214">
        <v>150</v>
      </c>
      <c r="S25" s="786"/>
      <c r="T25" s="795"/>
      <c r="U25" s="405"/>
      <c r="V25" s="115"/>
      <c r="W25" s="115"/>
      <c r="X25" s="115"/>
      <c r="Y25" s="115"/>
      <c r="Z25" s="783"/>
      <c r="AA25" s="135"/>
      <c r="AB25" s="784"/>
      <c r="AC25" s="115"/>
      <c r="AD25" s="3079"/>
      <c r="AF25" s="115"/>
      <c r="AH25" s="115"/>
      <c r="AI25" s="115"/>
    </row>
    <row r="26" spans="1:38">
      <c r="A26" s="520">
        <v>17</v>
      </c>
      <c r="B26" s="247" t="s">
        <v>222</v>
      </c>
      <c r="C26" s="2402">
        <f t="shared" si="0"/>
        <v>35</v>
      </c>
      <c r="D26" s="771">
        <f>'7-11л. РАСКЛАДКА'!AN30</f>
        <v>0</v>
      </c>
      <c r="E26" s="82">
        <f>'7-11л. РАСКЛАДКА'!AN84</f>
        <v>125</v>
      </c>
      <c r="F26" s="82">
        <f>'7-11л. РАСКЛАДКА'!AN143</f>
        <v>20</v>
      </c>
      <c r="G26" s="82">
        <f>'7-11л. РАСКЛАДКА'!AN200</f>
        <v>0</v>
      </c>
      <c r="H26" s="82">
        <f>'7-11л. РАСКЛАДКА'!AN257</f>
        <v>109.7</v>
      </c>
      <c r="I26" s="82">
        <f>'7-11л. РАСКЛАДКА'!AN313</f>
        <v>0</v>
      </c>
      <c r="J26" s="82">
        <f>'7-11л. РАСКЛАДКА'!AN369</f>
        <v>33</v>
      </c>
      <c r="K26" s="82">
        <f>'7-11л. РАСКЛАДКА'!AN422</f>
        <v>38.5</v>
      </c>
      <c r="L26" s="82">
        <f>'7-11л. РАСКЛАДКА'!AN476</f>
        <v>0</v>
      </c>
      <c r="M26" s="1198">
        <f>'7-11л. РАСКЛАДКА'!AN529</f>
        <v>23.8</v>
      </c>
      <c r="N26" s="1201">
        <f t="shared" si="1"/>
        <v>350</v>
      </c>
      <c r="O26" s="1742">
        <f t="shared" si="2"/>
        <v>0</v>
      </c>
      <c r="P26" s="1206">
        <f t="shared" si="3"/>
        <v>350</v>
      </c>
      <c r="Q26" s="1214">
        <v>50</v>
      </c>
      <c r="S26" s="781"/>
      <c r="T26" s="787"/>
      <c r="U26" s="405"/>
      <c r="V26" s="115"/>
      <c r="W26" s="115"/>
      <c r="X26" s="115"/>
      <c r="Y26" s="115"/>
      <c r="Z26" s="783"/>
      <c r="AA26" s="135"/>
      <c r="AB26" s="784"/>
      <c r="AC26" s="115"/>
      <c r="AD26" s="785"/>
      <c r="AF26" s="115"/>
      <c r="AH26" s="115"/>
      <c r="AI26" s="115"/>
    </row>
    <row r="27" spans="1:38">
      <c r="A27" s="520">
        <v>18</v>
      </c>
      <c r="B27" s="247" t="s">
        <v>47</v>
      </c>
      <c r="C27" s="2402">
        <f t="shared" si="0"/>
        <v>7</v>
      </c>
      <c r="D27" s="771">
        <f>'7-11л. РАСКЛАДКА'!AN31</f>
        <v>42.4</v>
      </c>
      <c r="E27" s="82">
        <f>'7-11л. РАСКЛАДКА'!AN85</f>
        <v>0</v>
      </c>
      <c r="F27" s="82">
        <f>'7-11л. РАСКЛАДКА'!AN144</f>
        <v>0</v>
      </c>
      <c r="G27" s="82">
        <f>'7-11л. РАСКЛАДКА'!AN201</f>
        <v>0</v>
      </c>
      <c r="H27" s="82">
        <f>'7-11л. РАСКЛАДКА'!AN258</f>
        <v>27.6</v>
      </c>
      <c r="I27" s="82">
        <f>'7-11л. РАСКЛАДКА'!AN314</f>
        <v>0</v>
      </c>
      <c r="J27" s="82">
        <f>'7-11л. РАСКЛАДКА'!AN370</f>
        <v>0</v>
      </c>
      <c r="K27" s="82">
        <f>'7-11л. РАСКЛАДКА'!AN423</f>
        <v>0</v>
      </c>
      <c r="L27" s="82">
        <f>'7-11л. РАСКЛАДКА'!AN477</f>
        <v>0</v>
      </c>
      <c r="M27" s="1198">
        <f>'7-11л. РАСКЛАДКА'!AN530</f>
        <v>0</v>
      </c>
      <c r="N27" s="1201">
        <f t="shared" si="1"/>
        <v>70</v>
      </c>
      <c r="O27" s="1742">
        <f t="shared" si="2"/>
        <v>0</v>
      </c>
      <c r="P27" s="1206">
        <f t="shared" si="3"/>
        <v>70</v>
      </c>
      <c r="Q27" s="1214">
        <v>10</v>
      </c>
      <c r="S27" s="781"/>
      <c r="T27" s="787"/>
      <c r="U27" s="405"/>
      <c r="V27" s="115"/>
      <c r="W27" s="115"/>
      <c r="X27" s="115"/>
      <c r="Y27" s="115"/>
      <c r="Z27" s="783"/>
      <c r="AA27" s="135"/>
      <c r="AB27" s="784"/>
      <c r="AC27" s="115"/>
      <c r="AD27" s="785"/>
      <c r="AF27" s="115"/>
      <c r="AH27" s="115"/>
      <c r="AI27" s="115"/>
    </row>
    <row r="28" spans="1:38">
      <c r="A28" s="520">
        <v>19</v>
      </c>
      <c r="B28" s="247" t="s">
        <v>223</v>
      </c>
      <c r="C28" s="2402">
        <f t="shared" si="0"/>
        <v>7</v>
      </c>
      <c r="D28" s="771">
        <f>'7-11л. РАСКЛАДКА'!AN32</f>
        <v>11.25</v>
      </c>
      <c r="E28" s="82">
        <f>'7-11л. РАСКЛАДКА'!AN86</f>
        <v>30.549999999999997</v>
      </c>
      <c r="F28" s="82">
        <f>'7-11л. РАСКЛАДКА'!AN145</f>
        <v>5</v>
      </c>
      <c r="G28" s="82">
        <f>'7-11л. РАСКЛАДКА'!AN202</f>
        <v>0</v>
      </c>
      <c r="H28" s="82">
        <f>'7-11л. РАСКЛАДКА'!AN259</f>
        <v>6.7</v>
      </c>
      <c r="I28" s="82">
        <f>'7-11л. РАСКЛАДКА'!AN315</f>
        <v>0</v>
      </c>
      <c r="J28" s="82">
        <f>'7-11л. РАСКЛАДКА'!AN371</f>
        <v>0</v>
      </c>
      <c r="K28" s="82">
        <f>'7-11л. РАСКЛАДКА'!AN424</f>
        <v>0</v>
      </c>
      <c r="L28" s="82">
        <f>'7-11л. РАСКЛАДКА'!AN478</f>
        <v>11.5</v>
      </c>
      <c r="M28" s="1198">
        <f>'7-11л. РАСКЛАДКА'!AN531</f>
        <v>5</v>
      </c>
      <c r="N28" s="1201">
        <f t="shared" si="1"/>
        <v>70</v>
      </c>
      <c r="O28" s="1742">
        <f t="shared" si="2"/>
        <v>0</v>
      </c>
      <c r="P28" s="1206">
        <f t="shared" si="3"/>
        <v>70</v>
      </c>
      <c r="Q28" s="1214">
        <v>10</v>
      </c>
      <c r="S28" s="781"/>
      <c r="T28" s="787"/>
      <c r="U28" s="405"/>
      <c r="V28" s="115"/>
      <c r="W28" s="115"/>
      <c r="X28" s="115"/>
      <c r="Y28" s="115"/>
      <c r="Z28" s="783"/>
      <c r="AA28" s="135"/>
      <c r="AB28" s="784"/>
      <c r="AC28" s="115"/>
      <c r="AD28" s="790"/>
      <c r="AF28" s="115"/>
      <c r="AH28" s="115"/>
      <c r="AI28" s="115"/>
    </row>
    <row r="29" spans="1:38">
      <c r="A29" s="520">
        <v>20</v>
      </c>
      <c r="B29" s="247" t="s">
        <v>48</v>
      </c>
      <c r="C29" s="2402">
        <f t="shared" si="0"/>
        <v>21</v>
      </c>
      <c r="D29" s="771">
        <f>'7-11л. РАСКЛАДКА'!AN33</f>
        <v>15</v>
      </c>
      <c r="E29" s="82">
        <f>'7-11л. РАСКЛАДКА'!AN87</f>
        <v>26.779999999999998</v>
      </c>
      <c r="F29" s="82">
        <f>'7-11л. РАСКЛАДКА'!AN146</f>
        <v>22.664999999999999</v>
      </c>
      <c r="G29" s="82">
        <f>'7-11л. РАСКЛАДКА'!AN203</f>
        <v>14.9</v>
      </c>
      <c r="H29" s="82">
        <f>'7-11л. РАСКЛАДКА'!AN260</f>
        <v>22.130000000000003</v>
      </c>
      <c r="I29" s="82">
        <f>'7-11л. РАСКЛАДКА'!AN316</f>
        <v>23.029999999999998</v>
      </c>
      <c r="J29" s="82">
        <f>'7-11л. РАСКЛАДКА'!AN372</f>
        <v>18.61</v>
      </c>
      <c r="K29" s="82">
        <f>'7-11л. РАСКЛАДКА'!AN425</f>
        <v>20.6</v>
      </c>
      <c r="L29" s="82">
        <f>'7-11л. РАСКЛАДКА'!AN479</f>
        <v>26.79</v>
      </c>
      <c r="M29" s="1198">
        <f>'7-11л. РАСКЛАДКА'!AN532</f>
        <v>19.5</v>
      </c>
      <c r="N29" s="1201">
        <f t="shared" si="1"/>
        <v>210.005</v>
      </c>
      <c r="O29" s="1742">
        <f t="shared" si="2"/>
        <v>2.3809523809461552E-3</v>
      </c>
      <c r="P29" s="1206">
        <f t="shared" si="3"/>
        <v>210</v>
      </c>
      <c r="Q29" s="1214">
        <v>30</v>
      </c>
      <c r="S29" s="781"/>
      <c r="T29" s="787"/>
      <c r="U29" s="405"/>
      <c r="V29" s="115"/>
      <c r="W29" s="115"/>
      <c r="X29" s="115"/>
      <c r="Y29" s="115"/>
      <c r="Z29" s="783"/>
      <c r="AA29" s="135"/>
      <c r="AB29" s="784"/>
      <c r="AC29" s="115"/>
      <c r="AD29" s="785"/>
      <c r="AF29" s="115"/>
      <c r="AH29" s="115"/>
      <c r="AI29" s="115"/>
    </row>
    <row r="30" spans="1:38">
      <c r="A30" s="520">
        <v>21</v>
      </c>
      <c r="B30" s="247" t="s">
        <v>49</v>
      </c>
      <c r="C30" s="2402">
        <f t="shared" si="0"/>
        <v>10.5</v>
      </c>
      <c r="D30" s="771">
        <f>'7-11л. РАСКЛАДКА'!AN34</f>
        <v>4.4400000000000004</v>
      </c>
      <c r="E30" s="82">
        <f>'7-11л. РАСКЛАДКА'!AN88</f>
        <v>5.0999999999999996</v>
      </c>
      <c r="F30" s="82">
        <f>'7-11л. РАСКЛАДКА'!AN147</f>
        <v>11.76</v>
      </c>
      <c r="G30" s="82">
        <f>'7-11л. РАСКЛАДКА'!AN204</f>
        <v>19.400000000000002</v>
      </c>
      <c r="H30" s="82">
        <f>'7-11л. РАСКЛАДКА'!AN261</f>
        <v>9.6</v>
      </c>
      <c r="I30" s="82">
        <f>'7-11л. РАСКЛАДКА'!AN317</f>
        <v>5.8</v>
      </c>
      <c r="J30" s="82">
        <f>'7-11л. РАСКЛАДКА'!AN373</f>
        <v>16.8</v>
      </c>
      <c r="K30" s="82">
        <f>'7-11л. РАСКЛАДКА'!AN426</f>
        <v>7.3</v>
      </c>
      <c r="L30" s="82">
        <f>'7-11л. РАСКЛАДКА'!AN480</f>
        <v>6</v>
      </c>
      <c r="M30" s="1198">
        <f>'7-11л. РАСКЛАДКА'!AN533</f>
        <v>18.8</v>
      </c>
      <c r="N30" s="1201">
        <f t="shared" si="1"/>
        <v>105</v>
      </c>
      <c r="O30" s="1742">
        <f t="shared" si="2"/>
        <v>0</v>
      </c>
      <c r="P30" s="1206">
        <f t="shared" si="3"/>
        <v>105</v>
      </c>
      <c r="Q30" s="1214">
        <v>15</v>
      </c>
      <c r="S30" s="781"/>
      <c r="T30" s="787"/>
      <c r="U30" s="405"/>
      <c r="V30" s="115"/>
      <c r="W30" s="115"/>
      <c r="X30" s="115"/>
      <c r="Y30" s="115"/>
      <c r="Z30" s="783"/>
      <c r="AA30" s="135"/>
      <c r="AB30" s="784"/>
      <c r="AC30" s="115"/>
      <c r="AD30" s="785"/>
      <c r="AF30" s="115"/>
      <c r="AH30" s="115"/>
      <c r="AI30" s="115"/>
    </row>
    <row r="31" spans="1:38" ht="12" customHeight="1">
      <c r="A31" s="520">
        <v>22</v>
      </c>
      <c r="B31" s="247" t="s">
        <v>224</v>
      </c>
      <c r="C31" s="2402">
        <f t="shared" si="0"/>
        <v>28</v>
      </c>
      <c r="D31" s="771">
        <f>'7-11л. РАСКЛАДКА'!AN35</f>
        <v>7.08</v>
      </c>
      <c r="E31" s="82">
        <f>'7-11л. РАСКЛАДКА'!AN89</f>
        <v>9.9060000000000006</v>
      </c>
      <c r="F31" s="82">
        <f>'7-11л. РАСКЛАДКА'!AN148</f>
        <v>4</v>
      </c>
      <c r="G31" s="82">
        <f>'7-11л. РАСКЛАДКА'!AN205</f>
        <v>23.41</v>
      </c>
      <c r="H31" s="82">
        <f>'7-11л. РАСКЛАДКА'!AN262</f>
        <v>13.08</v>
      </c>
      <c r="I31" s="82">
        <f>'7-11л. РАСКЛАДКА'!AN318</f>
        <v>101.4</v>
      </c>
      <c r="J31" s="82">
        <f>'7-11л. РАСКЛАДКА'!AN374</f>
        <v>4</v>
      </c>
      <c r="K31" s="82">
        <f>'7-11л. РАСКЛАДКА'!AN427</f>
        <v>8.4</v>
      </c>
      <c r="L31" s="82">
        <f>'7-11л. РАСКЛАДКА'!AN481</f>
        <v>82.323999999999998</v>
      </c>
      <c r="M31" s="1198">
        <f>'7-11л. РАСКЛАДКА'!AN534</f>
        <v>26.4</v>
      </c>
      <c r="N31" s="1201">
        <f t="shared" si="1"/>
        <v>280</v>
      </c>
      <c r="O31" s="1742">
        <f t="shared" si="2"/>
        <v>0</v>
      </c>
      <c r="P31" s="1206">
        <f t="shared" si="3"/>
        <v>280</v>
      </c>
      <c r="Q31" s="1214">
        <v>40</v>
      </c>
      <c r="S31" s="781"/>
      <c r="T31" s="787"/>
      <c r="U31" s="405"/>
      <c r="V31" s="115"/>
      <c r="W31" s="115"/>
      <c r="X31" s="115"/>
      <c r="Y31" s="115"/>
      <c r="Z31" s="783"/>
      <c r="AA31" s="135"/>
      <c r="AB31" s="784"/>
      <c r="AC31" s="115"/>
      <c r="AD31" s="790"/>
      <c r="AF31" s="115"/>
      <c r="AH31" s="115"/>
      <c r="AI31" s="115"/>
    </row>
    <row r="32" spans="1:38" ht="13.5" customHeight="1">
      <c r="A32" s="520">
        <v>23</v>
      </c>
      <c r="B32" s="247" t="s">
        <v>50</v>
      </c>
      <c r="C32" s="2402">
        <f t="shared" si="0"/>
        <v>21</v>
      </c>
      <c r="D32" s="771">
        <f>'7-11л. РАСКЛАДКА'!AN36</f>
        <v>22</v>
      </c>
      <c r="E32" s="82">
        <f>'7-11л. РАСКЛАДКА'!AN90</f>
        <v>32.200000000000003</v>
      </c>
      <c r="F32" s="82">
        <f>'7-11л. РАСКЛАДКА'!AN149</f>
        <v>15.920000000000002</v>
      </c>
      <c r="G32" s="82">
        <f>'7-11л. РАСКЛАДКА'!AN206</f>
        <v>20.72</v>
      </c>
      <c r="H32" s="82">
        <f>'7-11л. РАСКЛАДКА'!AN263</f>
        <v>29.6</v>
      </c>
      <c r="I32" s="82">
        <f>'7-11л. РАСКЛАДКА'!AN319</f>
        <v>17.41</v>
      </c>
      <c r="J32" s="82">
        <f>'7-11л. РАСКЛАДКА'!AN375</f>
        <v>21.375</v>
      </c>
      <c r="K32" s="82">
        <f>'7-11л. РАСКЛАДКА'!AN428</f>
        <v>24.4</v>
      </c>
      <c r="L32" s="82">
        <f>'7-11л. РАСКЛАДКА'!AN482</f>
        <v>15.6</v>
      </c>
      <c r="M32" s="1198">
        <f>'7-11л. РАСКЛАДКА'!AN535</f>
        <v>20.875</v>
      </c>
      <c r="N32" s="1201">
        <f t="shared" si="1"/>
        <v>220.1</v>
      </c>
      <c r="O32" s="1742">
        <f t="shared" si="2"/>
        <v>4.8095238095238102</v>
      </c>
      <c r="P32" s="1206">
        <f t="shared" si="3"/>
        <v>210</v>
      </c>
      <c r="Q32" s="1214">
        <v>30</v>
      </c>
      <c r="S32" s="781"/>
      <c r="T32" s="787"/>
      <c r="U32" s="405"/>
      <c r="V32" s="115"/>
      <c r="W32" s="115"/>
      <c r="X32" s="115"/>
      <c r="Y32" s="115"/>
      <c r="Z32" s="783"/>
      <c r="AA32" s="135"/>
      <c r="AB32" s="784"/>
      <c r="AC32" s="115"/>
      <c r="AD32" s="790"/>
      <c r="AF32" s="115"/>
      <c r="AH32" s="115"/>
      <c r="AI32" s="115"/>
    </row>
    <row r="33" spans="1:35" ht="12.75" customHeight="1">
      <c r="A33" s="520">
        <v>24</v>
      </c>
      <c r="B33" s="247" t="s">
        <v>51</v>
      </c>
      <c r="C33" s="2402">
        <f t="shared" si="0"/>
        <v>7</v>
      </c>
      <c r="D33" s="771">
        <f>'7-11л. РАСКЛАДКА'!AN37</f>
        <v>25</v>
      </c>
      <c r="E33" s="82">
        <f>'7-11л. РАСКЛАДКА'!AN91</f>
        <v>0</v>
      </c>
      <c r="F33" s="82">
        <f>'7-11л. РАСКЛАДКА'!AN150</f>
        <v>0</v>
      </c>
      <c r="G33" s="82">
        <f>'7-11л. РАСКЛАДКА'!AN207</f>
        <v>15</v>
      </c>
      <c r="H33" s="82">
        <f>'7-11л. РАСКЛАДКА'!AN264</f>
        <v>0</v>
      </c>
      <c r="I33" s="82">
        <f>'7-11л. РАСКЛАДКА'!AN320</f>
        <v>0</v>
      </c>
      <c r="J33" s="82">
        <f>'7-11л. РАСКЛАДКА'!AN376</f>
        <v>30</v>
      </c>
      <c r="K33" s="82">
        <f>'7-11л. РАСКЛАДКА'!AN429</f>
        <v>0</v>
      </c>
      <c r="L33" s="82">
        <f>'7-11л. РАСКЛАДКА'!AN483</f>
        <v>0</v>
      </c>
      <c r="M33" s="1198">
        <f>'7-11л. РАСКЛАДКА'!AN536</f>
        <v>0</v>
      </c>
      <c r="N33" s="1201">
        <f t="shared" si="1"/>
        <v>70</v>
      </c>
      <c r="O33" s="1742">
        <f t="shared" si="2"/>
        <v>0</v>
      </c>
      <c r="P33" s="1206">
        <f t="shared" si="3"/>
        <v>70</v>
      </c>
      <c r="Q33" s="1214">
        <v>10</v>
      </c>
      <c r="S33" s="781"/>
      <c r="T33" s="787"/>
      <c r="U33" s="405"/>
      <c r="V33" s="115"/>
      <c r="W33" s="115"/>
      <c r="X33" s="115"/>
      <c r="Y33" s="115"/>
      <c r="Z33" s="783"/>
      <c r="AA33" s="135"/>
      <c r="AB33" s="784"/>
      <c r="AC33" s="115"/>
      <c r="AD33" s="785"/>
      <c r="AF33" s="115"/>
      <c r="AH33" s="115"/>
      <c r="AI33" s="115"/>
    </row>
    <row r="34" spans="1:35" ht="12" customHeight="1">
      <c r="A34" s="520">
        <v>25</v>
      </c>
      <c r="B34" s="247" t="s">
        <v>52</v>
      </c>
      <c r="C34" s="2402">
        <f t="shared" si="0"/>
        <v>0.70000000000000007</v>
      </c>
      <c r="D34" s="771">
        <f>'7-11л. РАСКЛАДКА'!AN38</f>
        <v>1.5</v>
      </c>
      <c r="E34" s="82">
        <f>'7-11л. РАСКЛАДКА'!AN92</f>
        <v>3</v>
      </c>
      <c r="F34" s="82">
        <f>'7-11л. РАСКЛАДКА'!AN151</f>
        <v>0</v>
      </c>
      <c r="G34" s="82">
        <f>'7-11л. РАСКЛАДКА'!AN208</f>
        <v>1.5</v>
      </c>
      <c r="H34" s="82">
        <f>'7-11л. РАСКЛАДКА'!AN265</f>
        <v>0</v>
      </c>
      <c r="I34" s="82">
        <f>'7-11л. РАСКЛАДКА'!AN321</f>
        <v>0</v>
      </c>
      <c r="J34" s="82">
        <f>'7-11л. РАСКЛАДКА'!AN377</f>
        <v>1.5</v>
      </c>
      <c r="K34" s="82">
        <f>'7-11л. РАСКЛАДКА'!AN430</f>
        <v>0</v>
      </c>
      <c r="L34" s="82">
        <f>'7-11л. РАСКЛАДКА'!AN484</f>
        <v>1.5</v>
      </c>
      <c r="M34" s="1198">
        <f>'7-11л. РАСКЛАДКА'!AN537</f>
        <v>1.5</v>
      </c>
      <c r="N34" s="1201">
        <f t="shared" si="1"/>
        <v>10.5</v>
      </c>
      <c r="O34" s="1742">
        <f t="shared" si="2"/>
        <v>50</v>
      </c>
      <c r="P34" s="1206">
        <f t="shared" si="3"/>
        <v>7</v>
      </c>
      <c r="Q34" s="1214">
        <v>1</v>
      </c>
      <c r="S34" s="781"/>
      <c r="T34" s="795"/>
      <c r="U34" s="405"/>
      <c r="V34" s="115"/>
      <c r="W34" s="115"/>
      <c r="X34" s="115"/>
      <c r="Y34" s="115"/>
      <c r="Z34" s="783"/>
      <c r="AA34" s="135"/>
      <c r="AB34" s="784"/>
      <c r="AC34" s="115"/>
      <c r="AD34" s="798"/>
      <c r="AF34" s="115"/>
      <c r="AH34" s="115"/>
      <c r="AI34" s="115"/>
    </row>
    <row r="35" spans="1:35" ht="15.75" customHeight="1">
      <c r="A35" s="520">
        <v>26</v>
      </c>
      <c r="B35" s="247" t="s">
        <v>225</v>
      </c>
      <c r="C35" s="2402">
        <f t="shared" si="0"/>
        <v>0.70000000000000007</v>
      </c>
      <c r="D35" s="771">
        <f>'7-11л. РАСКЛАДКА'!AN39</f>
        <v>0</v>
      </c>
      <c r="E35" s="82">
        <f>'7-11л. РАСКЛАДКА'!AN93</f>
        <v>0</v>
      </c>
      <c r="F35" s="82">
        <f>'7-11л. РАСКЛАДКА'!AN152</f>
        <v>0</v>
      </c>
      <c r="G35" s="82">
        <f>'7-11л. РАСКЛАДКА'!AN209</f>
        <v>0</v>
      </c>
      <c r="H35" s="82">
        <f>'7-11л. РАСКЛАДКА'!AN266</f>
        <v>4</v>
      </c>
      <c r="I35" s="82">
        <f>'7-11л. РАСКЛАДКА'!AN322</f>
        <v>0</v>
      </c>
      <c r="J35" s="82">
        <f>'7-11л. РАСКЛАДКА'!AN378</f>
        <v>0</v>
      </c>
      <c r="K35" s="82">
        <f>'7-11л. РАСКЛАДКА'!AN431</f>
        <v>3.7</v>
      </c>
      <c r="L35" s="82">
        <f>'7-11л. РАСКЛАДКА'!AN485</f>
        <v>0</v>
      </c>
      <c r="M35" s="1198">
        <f>'7-11л. РАСКЛАДКА'!AN538</f>
        <v>0</v>
      </c>
      <c r="N35" s="1201">
        <f t="shared" si="1"/>
        <v>7.7</v>
      </c>
      <c r="O35" s="1742">
        <f t="shared" si="2"/>
        <v>10</v>
      </c>
      <c r="P35" s="1206">
        <f t="shared" si="3"/>
        <v>7</v>
      </c>
      <c r="Q35" s="1214">
        <v>1</v>
      </c>
      <c r="S35" s="781"/>
      <c r="T35" s="787"/>
      <c r="U35" s="405"/>
      <c r="V35" s="115"/>
      <c r="W35" s="115"/>
      <c r="X35" s="115"/>
      <c r="Y35" s="115"/>
      <c r="Z35" s="783"/>
      <c r="AA35" s="135"/>
      <c r="AB35" s="784"/>
      <c r="AC35" s="115"/>
      <c r="AD35" s="798"/>
      <c r="AF35" s="115"/>
      <c r="AH35" s="115"/>
      <c r="AI35" s="115"/>
    </row>
    <row r="36" spans="1:35" ht="12" customHeight="1">
      <c r="A36" s="520">
        <v>27</v>
      </c>
      <c r="B36" s="247" t="s">
        <v>115</v>
      </c>
      <c r="C36" s="2402">
        <f t="shared" si="0"/>
        <v>1.4000000000000001</v>
      </c>
      <c r="D36" s="771">
        <f>'7-11л. РАСКЛАДКА'!AN40</f>
        <v>3</v>
      </c>
      <c r="E36" s="82">
        <f>'7-11л. РАСКЛАДКА'!AN94</f>
        <v>0</v>
      </c>
      <c r="F36" s="82">
        <f>'7-11л. РАСКЛАДКА'!AN153</f>
        <v>3</v>
      </c>
      <c r="G36" s="82">
        <f>'7-11л. РАСКЛАДКА'!AN210</f>
        <v>0</v>
      </c>
      <c r="H36" s="82">
        <f>'7-11л. РАСКЛАДКА'!AN267</f>
        <v>0</v>
      </c>
      <c r="I36" s="82">
        <f>'7-11л. РАСКЛАДКА'!AN323</f>
        <v>5</v>
      </c>
      <c r="J36" s="82">
        <f>'7-11л. РАСКЛАДКА'!AN379</f>
        <v>0</v>
      </c>
      <c r="K36" s="82">
        <f>'7-11л. РАСКЛАДКА'!AN432</f>
        <v>0</v>
      </c>
      <c r="L36" s="82">
        <f>'7-11л. РАСКЛАДКА'!AN486</f>
        <v>0</v>
      </c>
      <c r="M36" s="1198">
        <f>'7-11л. РАСКЛАДКА'!AN539</f>
        <v>3</v>
      </c>
      <c r="N36" s="1201">
        <f t="shared" si="1"/>
        <v>14</v>
      </c>
      <c r="O36" s="1742">
        <f t="shared" si="2"/>
        <v>0</v>
      </c>
      <c r="P36" s="1206">
        <f t="shared" si="3"/>
        <v>14</v>
      </c>
      <c r="Q36" s="1214">
        <v>2</v>
      </c>
      <c r="S36" s="781"/>
      <c r="T36" s="795"/>
      <c r="U36" s="405"/>
      <c r="V36" s="115"/>
      <c r="W36" s="115"/>
      <c r="X36" s="115"/>
      <c r="Y36" s="115"/>
      <c r="Z36" s="783"/>
      <c r="AA36" s="135"/>
      <c r="AB36" s="784"/>
      <c r="AC36" s="115"/>
      <c r="AD36" s="798"/>
      <c r="AF36" s="115"/>
      <c r="AH36" s="115"/>
      <c r="AI36" s="115"/>
    </row>
    <row r="37" spans="1:35" ht="12" hidden="1" customHeight="1">
      <c r="A37" s="520">
        <v>28</v>
      </c>
      <c r="B37" s="247" t="s">
        <v>53</v>
      </c>
      <c r="C37" s="2402">
        <f t="shared" si="0"/>
        <v>0.14000000000000001</v>
      </c>
      <c r="D37" s="771">
        <f>'7-11л. РАСКЛАДКА'!AN41</f>
        <v>0</v>
      </c>
      <c r="E37" s="82">
        <f>'7-11л. РАСКЛАДКА'!AN95</f>
        <v>0</v>
      </c>
      <c r="F37" s="82">
        <f>'7-11л. РАСКЛАДКА'!AN154</f>
        <v>0</v>
      </c>
      <c r="G37" s="82">
        <f>'7-11л. РАСКЛАДКА'!AN211</f>
        <v>0</v>
      </c>
      <c r="H37" s="82">
        <f>'7-11л. РАСКЛАДКА'!AN268</f>
        <v>0</v>
      </c>
      <c r="I37" s="82">
        <f>'7-11л. РАСКЛАДКА'!AN324</f>
        <v>0</v>
      </c>
      <c r="J37" s="82">
        <f>'7-11л. РАСКЛАДКА'!AN380</f>
        <v>0</v>
      </c>
      <c r="K37" s="82">
        <f>'7-11л. РАСКЛАДКА'!AN433</f>
        <v>0</v>
      </c>
      <c r="L37" s="82">
        <f>'7-11л. РАСКЛАДКА'!AN487</f>
        <v>0</v>
      </c>
      <c r="M37" s="1198">
        <f>'7-11л. РАСКЛАДКА'!AN540</f>
        <v>0</v>
      </c>
      <c r="N37" s="1201">
        <f t="shared" si="1"/>
        <v>0</v>
      </c>
      <c r="O37" s="1742">
        <f t="shared" si="2"/>
        <v>-100</v>
      </c>
      <c r="P37" s="1206">
        <f t="shared" si="3"/>
        <v>1.4000000000000001</v>
      </c>
      <c r="Q37" s="1214">
        <v>0.2</v>
      </c>
      <c r="S37" s="781"/>
      <c r="T37" s="787"/>
      <c r="U37" s="405"/>
      <c r="V37" s="115"/>
      <c r="W37" s="115"/>
      <c r="X37" s="115"/>
      <c r="Y37" s="115"/>
      <c r="Z37" s="783"/>
      <c r="AA37" s="135"/>
      <c r="AB37" s="784"/>
      <c r="AC37" s="115"/>
      <c r="AD37" s="790"/>
      <c r="AF37" s="115"/>
      <c r="AH37" s="115"/>
      <c r="AI37" s="115"/>
    </row>
    <row r="38" spans="1:35" ht="12.75" customHeight="1">
      <c r="A38" s="520">
        <v>29</v>
      </c>
      <c r="B38" s="679" t="s">
        <v>226</v>
      </c>
      <c r="C38" s="2402">
        <f t="shared" si="0"/>
        <v>2.1</v>
      </c>
      <c r="D38" s="771">
        <f>'7-11л. РАСКЛАДКА'!AN42</f>
        <v>1.35</v>
      </c>
      <c r="E38" s="82">
        <f>'7-11л. РАСКЛАДКА'!AN96</f>
        <v>1.2</v>
      </c>
      <c r="F38" s="82">
        <f>'7-11л. РАСКЛАДКА'!AN155</f>
        <v>2.2800000000000002</v>
      </c>
      <c r="G38" s="82">
        <f>'7-11л. РАСКЛАДКА'!AN212</f>
        <v>2.1350000000000002</v>
      </c>
      <c r="H38" s="82">
        <f>'7-11л. РАСКЛАДКА'!AN269</f>
        <v>2.74</v>
      </c>
      <c r="I38" s="82">
        <f>'7-11л. РАСКЛАДКА'!AN325</f>
        <v>2.37</v>
      </c>
      <c r="J38" s="82">
        <f>'7-11л. РАСКЛАДКА'!AN381</f>
        <v>2.12</v>
      </c>
      <c r="K38" s="82">
        <f>'7-11л. РАСКЛАДКА'!AN434</f>
        <v>1.78</v>
      </c>
      <c r="L38" s="82">
        <f>'7-11л. РАСКЛАДКА'!AN488</f>
        <v>1.9799999999999998</v>
      </c>
      <c r="M38" s="1198">
        <f>'7-11л. РАСКЛАДКА'!AN541</f>
        <v>3.0449999999999999</v>
      </c>
      <c r="N38" s="1201">
        <f t="shared" si="1"/>
        <v>21</v>
      </c>
      <c r="O38" s="1742">
        <f t="shared" si="2"/>
        <v>0</v>
      </c>
      <c r="P38" s="1206">
        <f t="shared" si="3"/>
        <v>21</v>
      </c>
      <c r="Q38" s="1214">
        <v>3</v>
      </c>
      <c r="S38" s="781"/>
      <c r="T38" s="787"/>
      <c r="U38" s="405"/>
      <c r="V38" s="115"/>
      <c r="W38" s="115"/>
      <c r="X38" s="115"/>
      <c r="Y38" s="115"/>
      <c r="Z38" s="783"/>
      <c r="AA38" s="135"/>
      <c r="AB38" s="784"/>
      <c r="AC38" s="115"/>
      <c r="AD38" s="790"/>
      <c r="AF38" s="115"/>
      <c r="AH38" s="115"/>
      <c r="AI38" s="115"/>
    </row>
    <row r="39" spans="1:35" ht="13.5" customHeight="1">
      <c r="A39" s="520">
        <v>30</v>
      </c>
      <c r="B39" s="247" t="s">
        <v>116</v>
      </c>
      <c r="C39" s="2402">
        <f t="shared" si="0"/>
        <v>2.1</v>
      </c>
      <c r="D39" s="771">
        <f>'7-11л. РАСКЛАДКА'!AN43</f>
        <v>0</v>
      </c>
      <c r="E39" s="82">
        <f>'7-11л. РАСКЛАДКА'!AN97</f>
        <v>0</v>
      </c>
      <c r="F39" s="82">
        <f>'7-11л. РАСКЛАДКА'!AN156</f>
        <v>0.75</v>
      </c>
      <c r="G39" s="82">
        <f>'7-11л. РАСКЛАДКА'!AN213</f>
        <v>0</v>
      </c>
      <c r="H39" s="82">
        <f>'7-11л. РАСКЛАДКА'!AN270</f>
        <v>10</v>
      </c>
      <c r="I39" s="82">
        <f>'7-11л. РАСКЛАДКА'!AN326</f>
        <v>0</v>
      </c>
      <c r="J39" s="82">
        <f>'7-11л. РАСКЛАДКА'!AN382</f>
        <v>0</v>
      </c>
      <c r="K39" s="82">
        <f>'7-11л. РАСКЛАДКА'!AN435</f>
        <v>10</v>
      </c>
      <c r="L39" s="82">
        <f>'7-11л. РАСКЛАДКА'!AN489</f>
        <v>0</v>
      </c>
      <c r="M39" s="1198">
        <f>'7-11л. РАСКЛАДКА'!AN542</f>
        <v>0.6</v>
      </c>
      <c r="N39" s="1201">
        <f t="shared" si="1"/>
        <v>21.35</v>
      </c>
      <c r="O39" s="1742">
        <f t="shared" si="2"/>
        <v>1.6666666666666714</v>
      </c>
      <c r="P39" s="1206">
        <f t="shared" si="3"/>
        <v>21</v>
      </c>
      <c r="Q39" s="1214">
        <v>3</v>
      </c>
      <c r="S39" s="786"/>
      <c r="T39" s="795"/>
      <c r="U39" s="405"/>
      <c r="V39" s="115"/>
      <c r="W39" s="115"/>
      <c r="X39" s="115"/>
      <c r="Y39" s="115"/>
      <c r="Z39" s="783"/>
      <c r="AA39" s="135"/>
      <c r="AB39" s="784"/>
      <c r="AC39" s="115"/>
      <c r="AD39" s="3077"/>
      <c r="AF39" s="115"/>
      <c r="AH39" s="115"/>
      <c r="AI39" s="115"/>
    </row>
    <row r="40" spans="1:35" ht="14.25" customHeight="1">
      <c r="A40" s="520">
        <v>31</v>
      </c>
      <c r="B40" s="247" t="s">
        <v>117</v>
      </c>
      <c r="C40" s="2402">
        <f t="shared" si="0"/>
        <v>1.4000000000000001</v>
      </c>
      <c r="D40" s="771">
        <f>'7-11л. РАСКЛАДКА'!AN44</f>
        <v>0.81220000000000003</v>
      </c>
      <c r="E40" s="82">
        <f>'7-11л. РАСКЛАДКА'!AN98</f>
        <v>0.86939999999999995</v>
      </c>
      <c r="F40" s="82">
        <f>'7-11л. РАСКЛАДКА'!AN157</f>
        <v>1.1440999999999999</v>
      </c>
      <c r="G40" s="82">
        <f>'7-11л. РАСКЛАДКА'!AN214</f>
        <v>1.5279999999999998</v>
      </c>
      <c r="H40" s="82">
        <f>'7-11л. РАСКЛАДКА'!AN271</f>
        <v>0.82400000000000007</v>
      </c>
      <c r="I40" s="82">
        <f>'7-11л. РАСКЛАДКА'!AN327</f>
        <v>0.2772</v>
      </c>
      <c r="J40" s="82">
        <f>'7-11л. РАСКЛАДКА'!AN383</f>
        <v>3.9434</v>
      </c>
      <c r="K40" s="82">
        <f>'7-11л. РАСКЛАДКА'!AN436</f>
        <v>1.0137</v>
      </c>
      <c r="L40" s="82">
        <f>'7-11л. РАСКЛАДКА'!AN490</f>
        <v>0.81</v>
      </c>
      <c r="M40" s="1198">
        <f>'7-11л. РАСКЛАДКА'!AN543</f>
        <v>2.778</v>
      </c>
      <c r="N40" s="1201">
        <f t="shared" si="1"/>
        <v>14</v>
      </c>
      <c r="O40" s="1742">
        <f t="shared" si="2"/>
        <v>0</v>
      </c>
      <c r="P40" s="1206">
        <f t="shared" si="3"/>
        <v>14</v>
      </c>
      <c r="Q40" s="1214">
        <v>2</v>
      </c>
      <c r="S40" s="786"/>
      <c r="T40" s="787"/>
      <c r="U40" s="405"/>
      <c r="V40" s="115"/>
      <c r="W40" s="115"/>
      <c r="X40" s="115"/>
      <c r="Y40" s="115"/>
      <c r="Z40" s="783"/>
      <c r="AA40" s="135"/>
      <c r="AB40" s="784"/>
      <c r="AC40" s="115"/>
      <c r="AD40" s="799"/>
      <c r="AF40" s="115"/>
      <c r="AH40" s="115"/>
      <c r="AI40" s="115"/>
    </row>
    <row r="41" spans="1:35" ht="15" customHeight="1">
      <c r="A41" s="520">
        <v>32</v>
      </c>
      <c r="B41" s="247" t="s">
        <v>55</v>
      </c>
      <c r="C41" s="2402">
        <f t="shared" si="0"/>
        <v>53.9</v>
      </c>
      <c r="D41" s="808">
        <f>'7-11л. МЕНЮ '!D105</f>
        <v>45.59</v>
      </c>
      <c r="E41" s="99">
        <f>'7-11л. МЕНЮ '!D157</f>
        <v>63.072000000000003</v>
      </c>
      <c r="F41" s="99">
        <f>'7-11л. МЕНЮ '!D215</f>
        <v>56.090999999999994</v>
      </c>
      <c r="G41" s="99">
        <f>'7-11л. МЕНЮ '!D269</f>
        <v>44.06</v>
      </c>
      <c r="H41" s="99">
        <f>'7-11л. МЕНЮ '!D322</f>
        <v>60.686999999999998</v>
      </c>
      <c r="I41" s="99">
        <f>'7-11л. МЕНЮ '!D433</f>
        <v>53.84899999999999</v>
      </c>
      <c r="J41" s="99">
        <f>'7-11л. МЕНЮ '!D489</f>
        <v>55.239999999999995</v>
      </c>
      <c r="K41" s="99">
        <f>'7-11л. МЕНЮ '!D544</f>
        <v>51.207999999999998</v>
      </c>
      <c r="L41" s="99">
        <f>'7-11л. МЕНЮ '!D599</f>
        <v>54.574999999999996</v>
      </c>
      <c r="M41" s="1174">
        <f>'7-11л. МЕНЮ '!D653</f>
        <v>54.628</v>
      </c>
      <c r="N41" s="1201">
        <f t="shared" si="1"/>
        <v>539</v>
      </c>
      <c r="O41" s="1742">
        <f t="shared" si="2"/>
        <v>0</v>
      </c>
      <c r="P41" s="1206">
        <f t="shared" si="3"/>
        <v>539</v>
      </c>
      <c r="Q41" s="1214">
        <v>77</v>
      </c>
      <c r="S41" s="786"/>
      <c r="T41" s="795"/>
      <c r="U41" s="405"/>
      <c r="V41" s="115"/>
      <c r="W41" s="115"/>
      <c r="X41" s="115"/>
      <c r="Y41" s="115"/>
      <c r="Z41" s="802"/>
      <c r="AA41" s="135"/>
      <c r="AB41" s="784"/>
      <c r="AC41" s="115"/>
      <c r="AD41" s="790"/>
      <c r="AF41" s="115"/>
      <c r="AH41" s="115"/>
      <c r="AI41" s="115"/>
    </row>
    <row r="42" spans="1:35" ht="12.75" customHeight="1">
      <c r="A42" s="520">
        <v>33</v>
      </c>
      <c r="B42" s="247" t="s">
        <v>56</v>
      </c>
      <c r="C42" s="2402">
        <f t="shared" si="0"/>
        <v>55.300000000000004</v>
      </c>
      <c r="D42" s="808">
        <f>'7-11л. МЕНЮ '!E105</f>
        <v>50.100700000000003</v>
      </c>
      <c r="E42" s="99">
        <f>'7-11л. МЕНЮ '!E157</f>
        <v>53.349000000000004</v>
      </c>
      <c r="F42" s="99">
        <f>'7-11л. МЕНЮ '!E215</f>
        <v>58.454300000000003</v>
      </c>
      <c r="G42" s="99">
        <f>'7-11л. МЕНЮ '!E269</f>
        <v>53.323</v>
      </c>
      <c r="H42" s="99">
        <f>'7-11л. МЕНЮ '!E322</f>
        <v>61.273000000000003</v>
      </c>
      <c r="I42" s="99">
        <f>'7-11л. МЕНЮ '!E433</f>
        <v>59.404999999999994</v>
      </c>
      <c r="J42" s="99">
        <f>'7-11л. МЕНЮ '!E489</f>
        <v>49.722999999999999</v>
      </c>
      <c r="K42" s="99">
        <f>'7-11л. МЕНЮ '!E544</f>
        <v>53.582000000000001</v>
      </c>
      <c r="L42" s="99">
        <f>'7-11л. МЕНЮ '!E599</f>
        <v>58.852000000000004</v>
      </c>
      <c r="M42" s="1174">
        <f>'7-11л. МЕНЮ '!E653</f>
        <v>54.938000000000002</v>
      </c>
      <c r="N42" s="1201">
        <f t="shared" si="1"/>
        <v>553</v>
      </c>
      <c r="O42" s="1742">
        <f t="shared" si="2"/>
        <v>0</v>
      </c>
      <c r="P42" s="1206">
        <f t="shared" si="3"/>
        <v>553</v>
      </c>
      <c r="Q42" s="1214">
        <v>79</v>
      </c>
      <c r="S42" s="786"/>
      <c r="T42" s="795"/>
      <c r="U42" s="405"/>
      <c r="V42" s="115"/>
      <c r="W42" s="115"/>
      <c r="X42" s="115"/>
      <c r="Y42" s="115"/>
      <c r="Z42" s="802"/>
      <c r="AA42" s="135"/>
      <c r="AB42" s="784"/>
      <c r="AC42" s="115"/>
      <c r="AD42" s="790"/>
      <c r="AF42" s="115"/>
      <c r="AH42" s="115"/>
      <c r="AI42" s="115"/>
    </row>
    <row r="43" spans="1:35" ht="12.75" customHeight="1">
      <c r="A43" s="520">
        <v>34</v>
      </c>
      <c r="B43" s="247" t="s">
        <v>57</v>
      </c>
      <c r="C43" s="2402">
        <f t="shared" si="0"/>
        <v>234.5</v>
      </c>
      <c r="D43" s="810">
        <f>'7-11л. МЕНЮ '!F105</f>
        <v>262.423</v>
      </c>
      <c r="E43" s="99">
        <f>'7-11л. МЕНЮ '!F157</f>
        <v>221.65940000000001</v>
      </c>
      <c r="F43" s="99">
        <f>'7-11л. МЕНЮ '!F215</f>
        <v>230.18460000000002</v>
      </c>
      <c r="G43" s="99">
        <f>'7-11л. МЕНЮ '!F269</f>
        <v>237.505</v>
      </c>
      <c r="H43" s="99">
        <f>'7-11л. МЕНЮ '!F322</f>
        <v>220.72799999999998</v>
      </c>
      <c r="I43" s="99">
        <f>'7-11л. МЕНЮ '!F433</f>
        <v>223.38200000000001</v>
      </c>
      <c r="J43" s="99">
        <f>'7-11л. МЕНЮ '!F489</f>
        <v>244.244</v>
      </c>
      <c r="K43" s="99">
        <f>'7-11л. МЕНЮ '!F544</f>
        <v>241.24900000000002</v>
      </c>
      <c r="L43" s="99">
        <f>'7-11л. МЕНЮ '!F599</f>
        <v>233.40800000000002</v>
      </c>
      <c r="M43" s="1174">
        <f>'7-11л. МЕНЮ '!F653</f>
        <v>230.21699999999998</v>
      </c>
      <c r="N43" s="1201">
        <f t="shared" si="1"/>
        <v>2345</v>
      </c>
      <c r="O43" s="1742">
        <f t="shared" si="2"/>
        <v>0</v>
      </c>
      <c r="P43" s="1206">
        <f t="shared" si="3"/>
        <v>2345</v>
      </c>
      <c r="Q43" s="1214">
        <v>335</v>
      </c>
      <c r="S43" s="3080"/>
      <c r="T43" s="795"/>
      <c r="U43" s="405"/>
      <c r="V43" s="115"/>
      <c r="W43" s="115"/>
      <c r="X43" s="115"/>
      <c r="Y43" s="115"/>
      <c r="Z43" s="802"/>
      <c r="AA43" s="135"/>
      <c r="AB43" s="784"/>
      <c r="AC43" s="115"/>
      <c r="AD43" s="790"/>
      <c r="AF43" s="115"/>
      <c r="AH43" s="115"/>
      <c r="AI43" s="115"/>
    </row>
    <row r="44" spans="1:35" ht="15" customHeight="1" thickBot="1">
      <c r="A44" s="564">
        <v>35</v>
      </c>
      <c r="B44" s="565" t="s">
        <v>58</v>
      </c>
      <c r="C44" s="2407">
        <f t="shared" si="0"/>
        <v>1645</v>
      </c>
      <c r="D44" s="811">
        <f>'7-11л. МЕНЮ '!G105</f>
        <v>1646.4800000000002</v>
      </c>
      <c r="E44" s="103">
        <f>'7-11л. МЕНЮ '!G157</f>
        <v>1646.6390000000001</v>
      </c>
      <c r="F44" s="103">
        <f>'7-11л. МЕНЮ '!G215</f>
        <v>1645.2021</v>
      </c>
      <c r="G44" s="103">
        <f>'7-11л. МЕНЮ '!G269</f>
        <v>1641.1510000000001</v>
      </c>
      <c r="H44" s="103">
        <f>'7-11л. МЕНЮ '!G322</f>
        <v>1645.5279</v>
      </c>
      <c r="I44" s="103">
        <f>'7-11л. МЕНЮ '!G433</f>
        <v>1643.6570000000002</v>
      </c>
      <c r="J44" s="137">
        <f>'7-11л. МЕНЮ '!G489</f>
        <v>1649.3160000000003</v>
      </c>
      <c r="K44" s="103">
        <f>'7-11л. МЕНЮ '!G544</f>
        <v>1644.0680000000002</v>
      </c>
      <c r="L44" s="103">
        <f>'7-11л. МЕНЮ '!G599</f>
        <v>1647.2560000000001</v>
      </c>
      <c r="M44" s="1175">
        <f>'7-11л. МЕНЮ '!G653</f>
        <v>1640.703</v>
      </c>
      <c r="N44" s="1202">
        <f t="shared" si="1"/>
        <v>16450</v>
      </c>
      <c r="O44" s="1884">
        <f t="shared" si="2"/>
        <v>0</v>
      </c>
      <c r="P44" s="1207">
        <f t="shared" si="3"/>
        <v>16450</v>
      </c>
      <c r="Q44" s="1212">
        <v>2350</v>
      </c>
      <c r="S44" s="789"/>
      <c r="T44" s="795"/>
      <c r="U44" s="405"/>
      <c r="V44" s="115"/>
      <c r="W44" s="115"/>
      <c r="X44" s="115"/>
      <c r="Y44" s="115"/>
      <c r="Z44" s="802"/>
      <c r="AA44" s="135"/>
      <c r="AB44" s="784"/>
      <c r="AC44" s="115"/>
      <c r="AD44" s="790"/>
      <c r="AF44" s="115"/>
      <c r="AH44" s="115"/>
      <c r="AI44" s="115"/>
    </row>
    <row r="47" spans="1:35" ht="13.5" customHeight="1"/>
    <row r="48" spans="1:35" ht="12.75" customHeight="1"/>
    <row r="49" spans="1:17" ht="12.75" customHeight="1"/>
    <row r="50" spans="1:17" ht="11.25" customHeight="1"/>
    <row r="51" spans="1:17" ht="11.25" customHeight="1"/>
    <row r="53" spans="1:17">
      <c r="A53" t="s">
        <v>231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7">
      <c r="A54" t="s">
        <v>232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</row>
    <row r="55" spans="1:17">
      <c r="A55" t="s">
        <v>233</v>
      </c>
      <c r="N55" s="286"/>
      <c r="O55" s="286"/>
    </row>
    <row r="56" spans="1:1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86"/>
      <c r="Q56" s="286"/>
    </row>
    <row r="57" spans="1:17">
      <c r="A57" s="1" t="s">
        <v>234</v>
      </c>
    </row>
    <row r="58" spans="1:17">
      <c r="A58" t="s">
        <v>235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86"/>
      <c r="Q59" s="286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6" spans="1:53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</row>
    <row r="87" spans="1:53">
      <c r="A87" s="211"/>
      <c r="B87" s="115"/>
      <c r="C87" s="211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9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</row>
    <row r="88" spans="1:53">
      <c r="A88" s="115"/>
      <c r="B88" s="135"/>
      <c r="C88" s="405"/>
      <c r="D88" s="215"/>
      <c r="E88" s="215"/>
      <c r="F88" s="215"/>
      <c r="G88" s="215"/>
      <c r="H88" s="215"/>
      <c r="I88" s="215"/>
      <c r="J88" s="215"/>
      <c r="K88" s="215"/>
      <c r="L88" s="135"/>
      <c r="M88" s="135"/>
      <c r="N88" s="107"/>
      <c r="O88" s="107"/>
      <c r="P88" s="135"/>
      <c r="Q88" s="405"/>
      <c r="R88" s="115"/>
      <c r="S88" s="405"/>
      <c r="T88" s="13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</row>
    <row r="89" spans="1:53">
      <c r="A89" s="115"/>
      <c r="B89" s="135"/>
      <c r="C89" s="107"/>
      <c r="D89" s="215"/>
      <c r="E89" s="215"/>
      <c r="F89" s="215"/>
      <c r="G89" s="215"/>
      <c r="H89" s="215"/>
      <c r="I89" s="215"/>
      <c r="J89" s="215"/>
      <c r="K89" s="215"/>
      <c r="L89" s="135"/>
      <c r="M89" s="135"/>
      <c r="N89" s="107"/>
      <c r="O89" s="107"/>
      <c r="P89" s="135"/>
      <c r="Q89" s="405"/>
      <c r="R89" s="115"/>
      <c r="S89" s="405"/>
      <c r="T89" s="13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</row>
    <row r="90" spans="1:53">
      <c r="A90" s="115"/>
      <c r="B90" s="405"/>
      <c r="C90" s="405"/>
      <c r="D90" s="215"/>
      <c r="E90" s="215"/>
      <c r="F90" s="215"/>
      <c r="G90" s="215"/>
      <c r="H90" s="115"/>
      <c r="I90" s="115"/>
      <c r="J90" s="215"/>
      <c r="K90" s="113"/>
      <c r="L90" s="135"/>
      <c r="M90" s="135"/>
      <c r="N90" s="107"/>
      <c r="O90" s="107"/>
      <c r="P90" s="405"/>
      <c r="Q90" s="405"/>
      <c r="R90" s="115"/>
      <c r="S90" s="405"/>
      <c r="T90" s="135"/>
      <c r="U90" s="115"/>
      <c r="V90" s="115"/>
      <c r="W90" s="115"/>
      <c r="X90" s="115"/>
      <c r="Y90" s="115"/>
      <c r="Z90" s="115"/>
      <c r="AA90" s="778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</row>
    <row r="91" spans="1:53">
      <c r="A91" s="115"/>
      <c r="B91" s="135"/>
      <c r="C91" s="13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107"/>
      <c r="O91" s="107"/>
      <c r="P91" s="405"/>
      <c r="Q91" s="405"/>
      <c r="R91" s="115"/>
      <c r="S91" s="405"/>
      <c r="T91" s="135"/>
      <c r="U91" s="115"/>
      <c r="V91" s="115"/>
      <c r="W91" s="115"/>
      <c r="X91" s="115"/>
      <c r="Y91" s="366"/>
      <c r="Z91" s="115"/>
      <c r="AA91" s="778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</row>
    <row r="92" spans="1:53">
      <c r="A92" s="115"/>
      <c r="B92" s="405"/>
      <c r="C92" s="11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107"/>
      <c r="O92" s="107"/>
      <c r="P92" s="135"/>
      <c r="Q92" s="405"/>
      <c r="R92" s="115"/>
      <c r="S92" s="405"/>
      <c r="T92" s="135"/>
      <c r="U92" s="115"/>
      <c r="V92" s="115"/>
      <c r="W92" s="115"/>
      <c r="X92" s="115"/>
      <c r="Y92" s="366"/>
      <c r="Z92" s="115"/>
      <c r="AA92" s="779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</row>
    <row r="93" spans="1:53">
      <c r="A93" s="115"/>
      <c r="B93" s="135"/>
      <c r="C93" s="215"/>
      <c r="D93" s="135"/>
      <c r="E93" s="135"/>
      <c r="F93" s="135"/>
      <c r="G93" s="135"/>
      <c r="H93" s="110"/>
      <c r="I93" s="135"/>
      <c r="J93" s="135"/>
      <c r="K93" s="135"/>
      <c r="L93" s="135"/>
      <c r="M93" s="110"/>
      <c r="N93" s="107"/>
      <c r="O93" s="107"/>
      <c r="P93" s="215"/>
      <c r="Q93" s="405"/>
      <c r="R93" s="135"/>
      <c r="S93" s="405"/>
      <c r="T93" s="135"/>
      <c r="U93" s="115"/>
      <c r="V93" s="296"/>
      <c r="W93" s="405"/>
      <c r="X93" s="169"/>
      <c r="Y93" s="780"/>
      <c r="Z93" s="115"/>
      <c r="AA93" s="779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</row>
    <row r="94" spans="1:53">
      <c r="A94" s="169"/>
      <c r="B94" s="135"/>
      <c r="C94" s="781"/>
      <c r="D94" s="797"/>
      <c r="E94" s="782"/>
      <c r="F94" s="782"/>
      <c r="G94" s="782"/>
      <c r="H94" s="782"/>
      <c r="I94" s="782"/>
      <c r="J94" s="782"/>
      <c r="K94" s="782"/>
      <c r="L94" s="782"/>
      <c r="M94" s="782"/>
      <c r="N94" s="781"/>
      <c r="O94" s="405"/>
      <c r="P94" s="405"/>
      <c r="Q94" s="115"/>
      <c r="R94" s="612"/>
      <c r="S94" s="115"/>
      <c r="T94" s="115"/>
      <c r="U94" s="115"/>
      <c r="V94" s="783"/>
      <c r="W94" s="135"/>
      <c r="X94" s="130"/>
      <c r="Y94" s="784"/>
      <c r="Z94" s="115"/>
      <c r="AA94" s="78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</row>
    <row r="95" spans="1:53">
      <c r="A95" s="169"/>
      <c r="B95" s="135"/>
      <c r="C95" s="781"/>
      <c r="D95" s="797"/>
      <c r="E95" s="782"/>
      <c r="F95" s="782"/>
      <c r="G95" s="782"/>
      <c r="H95" s="782"/>
      <c r="I95" s="782"/>
      <c r="J95" s="782"/>
      <c r="K95" s="782"/>
      <c r="L95" s="782"/>
      <c r="M95" s="782"/>
      <c r="N95" s="786"/>
      <c r="O95" s="787"/>
      <c r="P95" s="405"/>
      <c r="Q95" s="115"/>
      <c r="R95" s="115"/>
      <c r="S95" s="115"/>
      <c r="T95" s="115"/>
      <c r="U95" s="115"/>
      <c r="V95" s="783"/>
      <c r="W95" s="135"/>
      <c r="X95" s="130"/>
      <c r="Y95" s="784"/>
      <c r="Z95" s="115"/>
      <c r="AA95" s="78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</row>
    <row r="96" spans="1:53">
      <c r="A96" s="169"/>
      <c r="B96" s="135"/>
      <c r="C96" s="781"/>
      <c r="D96" s="797"/>
      <c r="E96" s="782"/>
      <c r="F96" s="782"/>
      <c r="G96" s="797"/>
      <c r="H96" s="782"/>
      <c r="I96" s="782"/>
      <c r="J96" s="797"/>
      <c r="K96" s="782"/>
      <c r="L96" s="782"/>
      <c r="M96" s="782"/>
      <c r="N96" s="781"/>
      <c r="O96" s="787"/>
      <c r="P96" s="405"/>
      <c r="Q96" s="115"/>
      <c r="R96" s="115"/>
      <c r="S96" s="115"/>
      <c r="T96" s="115"/>
      <c r="U96" s="115"/>
      <c r="V96" s="783"/>
      <c r="W96" s="135"/>
      <c r="X96" s="130"/>
      <c r="Y96" s="784"/>
      <c r="Z96" s="115"/>
      <c r="AA96" s="788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</row>
    <row r="97" spans="1:53">
      <c r="A97" s="169"/>
      <c r="B97" s="135"/>
      <c r="C97" s="781"/>
      <c r="D97" s="797"/>
      <c r="E97" s="782"/>
      <c r="F97" s="782"/>
      <c r="G97" s="782"/>
      <c r="H97" s="782"/>
      <c r="I97" s="782"/>
      <c r="J97" s="782"/>
      <c r="K97" s="782"/>
      <c r="L97" s="782"/>
      <c r="M97" s="797"/>
      <c r="N97" s="789"/>
      <c r="O97" s="787"/>
      <c r="P97" s="405"/>
      <c r="Q97" s="115"/>
      <c r="R97" s="115"/>
      <c r="S97" s="115"/>
      <c r="T97" s="115"/>
      <c r="U97" s="115"/>
      <c r="V97" s="783"/>
      <c r="W97" s="135"/>
      <c r="X97" s="130"/>
      <c r="Y97" s="784"/>
      <c r="Z97" s="115"/>
      <c r="AA97" s="78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</row>
    <row r="98" spans="1:53">
      <c r="A98" s="169"/>
      <c r="B98" s="135"/>
      <c r="C98" s="781"/>
      <c r="D98" s="797"/>
      <c r="E98" s="782"/>
      <c r="F98" s="782"/>
      <c r="G98" s="782"/>
      <c r="H98" s="782"/>
      <c r="I98" s="782"/>
      <c r="J98" s="782"/>
      <c r="K98" s="782"/>
      <c r="L98" s="782"/>
      <c r="M98" s="782"/>
      <c r="N98" s="781"/>
      <c r="O98" s="787"/>
      <c r="P98" s="405"/>
      <c r="Q98" s="115"/>
      <c r="R98" s="115"/>
      <c r="S98" s="115"/>
      <c r="T98" s="115"/>
      <c r="U98" s="115"/>
      <c r="V98" s="783"/>
      <c r="W98" s="135"/>
      <c r="X98" s="130"/>
      <c r="Y98" s="784"/>
      <c r="Z98" s="115"/>
      <c r="AA98" s="790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</row>
    <row r="99" spans="1:53">
      <c r="A99" s="169"/>
      <c r="B99" s="135"/>
      <c r="C99" s="781"/>
      <c r="D99" s="797"/>
      <c r="E99" s="782"/>
      <c r="F99" s="782"/>
      <c r="G99" s="782"/>
      <c r="H99" s="782"/>
      <c r="I99" s="782"/>
      <c r="J99" s="782"/>
      <c r="K99" s="782"/>
      <c r="L99" s="782"/>
      <c r="M99" s="782"/>
      <c r="N99" s="781"/>
      <c r="O99" s="787"/>
      <c r="P99" s="405"/>
      <c r="Q99" s="115"/>
      <c r="R99" s="115"/>
      <c r="S99" s="115"/>
      <c r="T99" s="115"/>
      <c r="U99" s="115"/>
      <c r="V99" s="783"/>
      <c r="W99" s="135"/>
      <c r="X99" s="130"/>
      <c r="Y99" s="784"/>
      <c r="Z99" s="115"/>
      <c r="AA99" s="788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</row>
    <row r="100" spans="1:53">
      <c r="A100" s="169"/>
      <c r="B100" s="135"/>
      <c r="C100" s="781"/>
      <c r="D100" s="797"/>
      <c r="E100" s="782"/>
      <c r="F100" s="107"/>
      <c r="G100" s="792"/>
      <c r="H100" s="797"/>
      <c r="I100" s="782"/>
      <c r="J100" s="782"/>
      <c r="K100" s="782"/>
      <c r="L100" s="782"/>
      <c r="M100" s="782"/>
      <c r="N100" s="791"/>
      <c r="O100" s="787"/>
      <c r="P100" s="405"/>
      <c r="Q100" s="115"/>
      <c r="R100" s="115"/>
      <c r="S100" s="115"/>
      <c r="T100" s="115"/>
      <c r="U100" s="115"/>
      <c r="V100" s="783"/>
      <c r="W100" s="135"/>
      <c r="X100" s="130"/>
      <c r="Y100" s="784"/>
      <c r="Z100" s="115"/>
      <c r="AA100" s="790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</row>
    <row r="101" spans="1:53">
      <c r="A101" s="169"/>
      <c r="B101" s="135"/>
      <c r="C101" s="781"/>
      <c r="D101" s="797"/>
      <c r="E101" s="782"/>
      <c r="F101" s="782"/>
      <c r="G101" s="782"/>
      <c r="H101" s="782"/>
      <c r="I101" s="782"/>
      <c r="J101" s="782"/>
      <c r="K101" s="782"/>
      <c r="L101" s="782"/>
      <c r="M101" s="782"/>
      <c r="N101" s="781"/>
      <c r="O101" s="787"/>
      <c r="P101" s="405"/>
      <c r="Q101" s="115"/>
      <c r="R101" s="115"/>
      <c r="S101" s="115"/>
      <c r="T101" s="115"/>
      <c r="U101" s="115"/>
      <c r="V101" s="783"/>
      <c r="W101" s="135"/>
      <c r="X101" s="130"/>
      <c r="Y101" s="784"/>
      <c r="Z101" s="115"/>
      <c r="AA101" s="78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</row>
    <row r="102" spans="1:53">
      <c r="A102" s="169"/>
      <c r="B102" s="135"/>
      <c r="C102" s="781"/>
      <c r="D102" s="797"/>
      <c r="E102" s="782"/>
      <c r="F102" s="782"/>
      <c r="G102" s="782"/>
      <c r="H102" s="782"/>
      <c r="I102" s="782"/>
      <c r="J102" s="782"/>
      <c r="K102" s="782"/>
      <c r="L102" s="782"/>
      <c r="M102" s="782"/>
      <c r="N102" s="781"/>
      <c r="O102" s="787"/>
      <c r="P102" s="405"/>
      <c r="Q102" s="115"/>
      <c r="R102" s="115"/>
      <c r="S102" s="115"/>
      <c r="T102" s="115"/>
      <c r="U102" s="115"/>
      <c r="V102" s="783"/>
      <c r="W102" s="135"/>
      <c r="X102" s="130"/>
      <c r="Y102" s="784"/>
      <c r="Z102" s="115"/>
      <c r="AA102" s="78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</row>
    <row r="103" spans="1:53" ht="12.75" customHeight="1">
      <c r="A103" s="169"/>
      <c r="B103" s="135"/>
      <c r="C103" s="781"/>
      <c r="D103" s="797"/>
      <c r="E103" s="782"/>
      <c r="F103" s="782"/>
      <c r="G103" s="782"/>
      <c r="H103" s="782"/>
      <c r="I103" s="782"/>
      <c r="J103" s="782"/>
      <c r="K103" s="782"/>
      <c r="L103" s="782"/>
      <c r="M103" s="782"/>
      <c r="N103" s="781"/>
      <c r="O103" s="787"/>
      <c r="P103" s="405"/>
      <c r="Q103" s="115"/>
      <c r="R103" s="115"/>
      <c r="S103" s="115"/>
      <c r="T103" s="115"/>
      <c r="U103" s="115"/>
      <c r="V103" s="783"/>
      <c r="W103" s="135"/>
      <c r="X103" s="130"/>
      <c r="Y103" s="784"/>
      <c r="Z103" s="115"/>
      <c r="AA103" s="78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</row>
    <row r="104" spans="1:53" ht="13.5" customHeight="1">
      <c r="A104" s="169"/>
      <c r="B104" s="135"/>
      <c r="C104" s="781"/>
      <c r="D104" s="797"/>
      <c r="E104" s="782"/>
      <c r="F104" s="782"/>
      <c r="G104" s="782"/>
      <c r="H104" s="782"/>
      <c r="I104" s="782"/>
      <c r="J104" s="782"/>
      <c r="K104" s="782"/>
      <c r="L104" s="782"/>
      <c r="M104" s="782"/>
      <c r="N104" s="781"/>
      <c r="O104" s="787"/>
      <c r="P104" s="405"/>
      <c r="Q104" s="115"/>
      <c r="R104" s="115"/>
      <c r="S104" s="115"/>
      <c r="T104" s="115"/>
      <c r="U104" s="115"/>
      <c r="V104" s="783"/>
      <c r="W104" s="135"/>
      <c r="X104" s="130"/>
      <c r="Y104" s="784"/>
      <c r="Z104" s="115"/>
      <c r="AA104" s="78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</row>
    <row r="105" spans="1:53" ht="12.75" customHeight="1">
      <c r="A105" s="169"/>
      <c r="B105" s="135"/>
      <c r="C105" s="781"/>
      <c r="D105" s="797"/>
      <c r="E105" s="782"/>
      <c r="F105" s="782"/>
      <c r="G105" s="782"/>
      <c r="H105" s="782"/>
      <c r="I105" s="782"/>
      <c r="J105" s="782"/>
      <c r="K105" s="782"/>
      <c r="L105" s="782"/>
      <c r="M105" s="782"/>
      <c r="N105" s="781"/>
      <c r="O105" s="787"/>
      <c r="P105" s="405"/>
      <c r="Q105" s="115"/>
      <c r="R105" s="115"/>
      <c r="S105" s="115"/>
      <c r="T105" s="115"/>
      <c r="U105" s="115"/>
      <c r="V105" s="783"/>
      <c r="W105" s="135"/>
      <c r="X105" s="130"/>
      <c r="Y105" s="784"/>
      <c r="Z105" s="115"/>
      <c r="AA105" s="78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</row>
    <row r="106" spans="1:53">
      <c r="A106" s="169"/>
      <c r="B106" s="135"/>
      <c r="C106" s="781"/>
      <c r="D106" s="797"/>
      <c r="E106" s="782"/>
      <c r="F106" s="782"/>
      <c r="G106" s="782"/>
      <c r="H106" s="782"/>
      <c r="I106" s="782"/>
      <c r="J106" s="782"/>
      <c r="K106" s="782"/>
      <c r="L106" s="782"/>
      <c r="M106" s="782"/>
      <c r="N106" s="781"/>
      <c r="O106" s="787"/>
      <c r="P106" s="405"/>
      <c r="Q106" s="115"/>
      <c r="R106" s="115"/>
      <c r="S106" s="115"/>
      <c r="T106" s="115"/>
      <c r="U106" s="115"/>
      <c r="V106" s="783"/>
      <c r="W106" s="135"/>
      <c r="X106" s="130"/>
      <c r="Y106" s="784"/>
      <c r="Z106" s="115"/>
      <c r="AA106" s="78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</row>
    <row r="107" spans="1:53">
      <c r="A107" s="169"/>
      <c r="B107" s="135"/>
      <c r="C107" s="781"/>
      <c r="D107" s="797"/>
      <c r="E107" s="782"/>
      <c r="F107" s="782"/>
      <c r="G107" s="782"/>
      <c r="H107" s="782"/>
      <c r="I107" s="782"/>
      <c r="J107" s="782"/>
      <c r="K107" s="782"/>
      <c r="L107" s="782"/>
      <c r="M107" s="782"/>
      <c r="N107" s="781"/>
      <c r="O107" s="787"/>
      <c r="P107" s="405"/>
      <c r="Q107" s="115"/>
      <c r="R107" s="115"/>
      <c r="S107" s="115"/>
      <c r="T107" s="115"/>
      <c r="U107" s="115"/>
      <c r="V107" s="783"/>
      <c r="W107" s="135"/>
      <c r="X107" s="130"/>
      <c r="Y107" s="784"/>
      <c r="Z107" s="115"/>
      <c r="AA107" s="78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</row>
    <row r="108" spans="1:53">
      <c r="A108" s="169"/>
      <c r="B108" s="135"/>
      <c r="C108" s="781"/>
      <c r="D108" s="797"/>
      <c r="E108" s="782"/>
      <c r="F108" s="782"/>
      <c r="G108" s="782"/>
      <c r="H108" s="782"/>
      <c r="I108" s="782"/>
      <c r="J108" s="782"/>
      <c r="K108" s="782"/>
      <c r="L108" s="782"/>
      <c r="M108" s="782"/>
      <c r="N108" s="781"/>
      <c r="O108" s="787"/>
      <c r="P108" s="405"/>
      <c r="Q108" s="115"/>
      <c r="R108" s="115"/>
      <c r="S108" s="115"/>
      <c r="T108" s="115"/>
      <c r="U108" s="115"/>
      <c r="V108" s="783"/>
      <c r="W108" s="135"/>
      <c r="X108" s="130"/>
      <c r="Y108" s="784"/>
      <c r="Z108" s="115"/>
      <c r="AA108" s="788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</row>
    <row r="109" spans="1:53" ht="12.75" customHeight="1">
      <c r="A109" s="169"/>
      <c r="B109" s="135"/>
      <c r="C109" s="781"/>
      <c r="D109" s="800"/>
      <c r="E109" s="792"/>
      <c r="F109" s="793"/>
      <c r="G109" s="782"/>
      <c r="H109" s="782"/>
      <c r="I109" s="782"/>
      <c r="J109" s="782"/>
      <c r="K109" s="792"/>
      <c r="L109" s="792"/>
      <c r="M109" s="782"/>
      <c r="N109" s="786"/>
      <c r="O109" s="787"/>
      <c r="P109" s="405"/>
      <c r="Q109" s="115"/>
      <c r="R109" s="115"/>
      <c r="S109" s="115"/>
      <c r="T109" s="115"/>
      <c r="U109" s="115"/>
      <c r="V109" s="783"/>
      <c r="W109" s="135"/>
      <c r="X109" s="130"/>
      <c r="Y109" s="784"/>
      <c r="Z109" s="115"/>
      <c r="AA109" s="794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</row>
    <row r="110" spans="1:53" ht="12.75" customHeight="1">
      <c r="A110" s="169"/>
      <c r="B110" s="135"/>
      <c r="C110" s="781"/>
      <c r="D110" s="800"/>
      <c r="E110" s="792"/>
      <c r="F110" s="793"/>
      <c r="G110" s="782"/>
      <c r="H110" s="782"/>
      <c r="I110" s="782"/>
      <c r="J110" s="782"/>
      <c r="K110" s="792"/>
      <c r="L110" s="792"/>
      <c r="M110" s="782"/>
      <c r="N110" s="781"/>
      <c r="O110" s="787"/>
      <c r="P110" s="405"/>
      <c r="Q110" s="115"/>
      <c r="R110" s="115"/>
      <c r="S110" s="115"/>
      <c r="T110" s="115"/>
      <c r="U110" s="115"/>
      <c r="V110" s="783"/>
      <c r="W110" s="135"/>
      <c r="X110" s="130"/>
      <c r="Y110" s="784"/>
      <c r="Z110" s="115"/>
      <c r="AA110" s="78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</row>
    <row r="111" spans="1:53" ht="11.25" customHeight="1">
      <c r="A111" s="169"/>
      <c r="B111" s="135"/>
      <c r="C111" s="781"/>
      <c r="D111" s="800"/>
      <c r="E111" s="792"/>
      <c r="F111" s="793"/>
      <c r="G111" s="782"/>
      <c r="H111" s="782"/>
      <c r="I111" s="782"/>
      <c r="J111" s="782"/>
      <c r="K111" s="792"/>
      <c r="L111" s="792"/>
      <c r="M111" s="782"/>
      <c r="N111" s="781"/>
      <c r="O111" s="787"/>
      <c r="P111" s="405"/>
      <c r="Q111" s="115"/>
      <c r="R111" s="115"/>
      <c r="S111" s="115"/>
      <c r="T111" s="115"/>
      <c r="U111" s="115"/>
      <c r="V111" s="783"/>
      <c r="W111" s="135"/>
      <c r="X111" s="130"/>
      <c r="Y111" s="784"/>
      <c r="Z111" s="115"/>
      <c r="AA111" s="78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</row>
    <row r="112" spans="1:53" ht="12.75" customHeight="1">
      <c r="A112" s="169"/>
      <c r="B112" s="135"/>
      <c r="C112" s="781"/>
      <c r="D112" s="800"/>
      <c r="E112" s="792"/>
      <c r="F112" s="793"/>
      <c r="G112" s="782"/>
      <c r="H112" s="804"/>
      <c r="I112" s="782"/>
      <c r="J112" s="804"/>
      <c r="K112" s="797"/>
      <c r="L112" s="797"/>
      <c r="M112" s="782"/>
      <c r="N112" s="781"/>
      <c r="O112" s="787"/>
      <c r="P112" s="405"/>
      <c r="Q112" s="115"/>
      <c r="R112" s="115"/>
      <c r="S112" s="115"/>
      <c r="T112" s="115"/>
      <c r="U112" s="115"/>
      <c r="V112" s="783"/>
      <c r="W112" s="135"/>
      <c r="X112" s="130"/>
      <c r="Y112" s="784"/>
      <c r="Z112" s="115"/>
      <c r="AA112" s="790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</row>
    <row r="113" spans="1:53" ht="13.5" customHeight="1">
      <c r="A113" s="169"/>
      <c r="B113" s="135"/>
      <c r="C113" s="781"/>
      <c r="D113" s="800"/>
      <c r="E113" s="797"/>
      <c r="F113" s="793"/>
      <c r="G113" s="782"/>
      <c r="H113" s="782"/>
      <c r="I113" s="782"/>
      <c r="J113" s="782"/>
      <c r="K113" s="797"/>
      <c r="L113" s="797"/>
      <c r="M113" s="782"/>
      <c r="N113" s="781"/>
      <c r="O113" s="787"/>
      <c r="P113" s="405"/>
      <c r="Q113" s="115"/>
      <c r="R113" s="115"/>
      <c r="S113" s="115"/>
      <c r="T113" s="115"/>
      <c r="U113" s="115"/>
      <c r="V113" s="783"/>
      <c r="W113" s="135"/>
      <c r="X113" s="130"/>
      <c r="Y113" s="784"/>
      <c r="Z113" s="115"/>
      <c r="AA113" s="78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</row>
    <row r="114" spans="1:53" ht="14.25" customHeight="1">
      <c r="A114" s="169"/>
      <c r="B114" s="135"/>
      <c r="C114" s="781"/>
      <c r="D114" s="800"/>
      <c r="E114" s="792"/>
      <c r="F114" s="793"/>
      <c r="G114" s="782"/>
      <c r="H114" s="782"/>
      <c r="I114" s="782"/>
      <c r="J114" s="782"/>
      <c r="K114" s="797"/>
      <c r="L114" s="792"/>
      <c r="M114" s="782"/>
      <c r="N114" s="781"/>
      <c r="O114" s="787"/>
      <c r="P114" s="405"/>
      <c r="Q114" s="115"/>
      <c r="R114" s="115"/>
      <c r="S114" s="115"/>
      <c r="T114" s="115"/>
      <c r="U114" s="115"/>
      <c r="V114" s="783"/>
      <c r="W114" s="135"/>
      <c r="X114" s="130"/>
      <c r="Y114" s="784"/>
      <c r="Z114" s="115"/>
      <c r="AA114" s="78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</row>
    <row r="115" spans="1:53">
      <c r="A115" s="169"/>
      <c r="B115" s="135"/>
      <c r="C115" s="781"/>
      <c r="D115" s="800"/>
      <c r="E115" s="797"/>
      <c r="F115" s="793"/>
      <c r="G115" s="782"/>
      <c r="H115" s="782"/>
      <c r="I115" s="782"/>
      <c r="J115" s="782"/>
      <c r="K115" s="793"/>
      <c r="L115" s="793"/>
      <c r="M115" s="107"/>
      <c r="N115" s="781"/>
      <c r="O115" s="787"/>
      <c r="P115" s="405"/>
      <c r="Q115" s="115"/>
      <c r="R115" s="115"/>
      <c r="S115" s="115"/>
      <c r="T115" s="115"/>
      <c r="U115" s="115"/>
      <c r="V115" s="783"/>
      <c r="W115" s="135"/>
      <c r="X115" s="130"/>
      <c r="Y115" s="784"/>
      <c r="Z115" s="115"/>
      <c r="AA115" s="78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</row>
    <row r="116" spans="1:53" ht="14.25" customHeight="1">
      <c r="A116" s="169"/>
      <c r="B116" s="135"/>
      <c r="C116" s="781"/>
      <c r="D116" s="800"/>
      <c r="E116" s="797"/>
      <c r="F116" s="797"/>
      <c r="G116" s="782"/>
      <c r="H116" s="782"/>
      <c r="I116" s="782"/>
      <c r="J116" s="792"/>
      <c r="K116" s="804"/>
      <c r="L116" s="797"/>
      <c r="M116" s="793"/>
      <c r="N116" s="781"/>
      <c r="O116" s="787"/>
      <c r="P116" s="405"/>
      <c r="Q116" s="115"/>
      <c r="R116" s="115"/>
      <c r="S116" s="115"/>
      <c r="T116" s="115"/>
      <c r="U116" s="115"/>
      <c r="V116" s="783"/>
      <c r="W116" s="135"/>
      <c r="X116" s="130"/>
      <c r="Y116" s="784"/>
      <c r="Z116" s="115"/>
      <c r="AA116" s="78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</row>
    <row r="117" spans="1:53">
      <c r="A117" s="169"/>
      <c r="B117" s="135"/>
      <c r="C117" s="781"/>
      <c r="D117" s="800"/>
      <c r="E117" s="792"/>
      <c r="F117" s="793"/>
      <c r="G117" s="782"/>
      <c r="H117" s="782"/>
      <c r="I117" s="782"/>
      <c r="J117" s="782"/>
      <c r="K117" s="792"/>
      <c r="L117" s="792"/>
      <c r="M117" s="782"/>
      <c r="N117" s="781"/>
      <c r="O117" s="787"/>
      <c r="P117" s="405"/>
      <c r="Q117" s="115"/>
      <c r="R117" s="115"/>
      <c r="S117" s="115"/>
      <c r="T117" s="115"/>
      <c r="U117" s="115"/>
      <c r="V117" s="783"/>
      <c r="W117" s="135"/>
      <c r="X117" s="130"/>
      <c r="Y117" s="784"/>
      <c r="Z117" s="115"/>
      <c r="AA117" s="78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</row>
    <row r="118" spans="1:53" ht="11.25" customHeight="1">
      <c r="A118" s="169"/>
      <c r="B118" s="135"/>
      <c r="C118" s="781"/>
      <c r="D118" s="800"/>
      <c r="E118" s="797"/>
      <c r="F118" s="793"/>
      <c r="G118" s="782"/>
      <c r="H118" s="782"/>
      <c r="I118" s="782"/>
      <c r="J118" s="782"/>
      <c r="K118" s="793"/>
      <c r="L118" s="793"/>
      <c r="M118" s="782"/>
      <c r="N118" s="781"/>
      <c r="O118" s="795"/>
      <c r="P118" s="405"/>
      <c r="Q118" s="115"/>
      <c r="R118" s="115"/>
      <c r="S118" s="115"/>
      <c r="T118" s="115"/>
      <c r="U118" s="115"/>
      <c r="V118" s="783"/>
      <c r="W118" s="135"/>
      <c r="X118" s="130"/>
      <c r="Y118" s="784"/>
      <c r="Z118" s="115"/>
      <c r="AA118" s="796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</row>
    <row r="119" spans="1:53">
      <c r="A119" s="169"/>
      <c r="B119" s="135"/>
      <c r="C119" s="781"/>
      <c r="D119" s="800"/>
      <c r="E119" s="792"/>
      <c r="F119" s="793"/>
      <c r="G119" s="782"/>
      <c r="H119" s="782"/>
      <c r="I119" s="782"/>
      <c r="J119" s="782"/>
      <c r="K119" s="793"/>
      <c r="L119" s="793"/>
      <c r="M119" s="782"/>
      <c r="N119" s="781"/>
      <c r="O119" s="787"/>
      <c r="P119" s="405"/>
      <c r="Q119" s="115"/>
      <c r="R119" s="115"/>
      <c r="S119" s="115"/>
      <c r="T119" s="115"/>
      <c r="U119" s="115"/>
      <c r="V119" s="783"/>
      <c r="W119" s="135"/>
      <c r="X119" s="130"/>
      <c r="Y119" s="784"/>
      <c r="Z119" s="115"/>
      <c r="AA119" s="78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</row>
    <row r="120" spans="1:53">
      <c r="A120" s="169"/>
      <c r="B120" s="135"/>
      <c r="C120" s="781"/>
      <c r="D120" s="800"/>
      <c r="E120" s="793"/>
      <c r="F120" s="797"/>
      <c r="G120" s="782"/>
      <c r="H120" s="782"/>
      <c r="I120" s="782"/>
      <c r="J120" s="782"/>
      <c r="K120" s="804"/>
      <c r="L120" s="797"/>
      <c r="M120" s="782"/>
      <c r="N120" s="781"/>
      <c r="O120" s="795"/>
      <c r="P120" s="405"/>
      <c r="Q120" s="115"/>
      <c r="R120" s="115"/>
      <c r="S120" s="115"/>
      <c r="T120" s="115"/>
      <c r="U120" s="115"/>
      <c r="V120" s="783"/>
      <c r="W120" s="135"/>
      <c r="X120" s="130"/>
      <c r="Y120" s="784"/>
      <c r="Z120" s="115"/>
      <c r="AA120" s="796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</row>
    <row r="121" spans="1:53" hidden="1">
      <c r="A121" s="169"/>
      <c r="B121" s="135"/>
      <c r="C121" s="781"/>
      <c r="D121" s="800"/>
      <c r="E121" s="797"/>
      <c r="F121" s="793"/>
      <c r="G121" s="782"/>
      <c r="H121" s="782"/>
      <c r="I121" s="782"/>
      <c r="J121" s="782"/>
      <c r="K121" s="792"/>
      <c r="L121" s="792"/>
      <c r="M121" s="782"/>
      <c r="N121" s="781"/>
      <c r="O121" s="787"/>
      <c r="P121" s="405"/>
      <c r="Q121" s="115"/>
      <c r="R121" s="115"/>
      <c r="S121" s="115"/>
      <c r="T121" s="115"/>
      <c r="U121" s="115"/>
      <c r="V121" s="783"/>
      <c r="W121" s="135"/>
      <c r="X121" s="130"/>
      <c r="Y121" s="784"/>
      <c r="Z121" s="115"/>
      <c r="AA121" s="790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</row>
    <row r="122" spans="1:53">
      <c r="A122" s="169"/>
      <c r="B122" s="110"/>
      <c r="C122" s="781"/>
      <c r="D122" s="800"/>
      <c r="E122" s="793"/>
      <c r="F122" s="793"/>
      <c r="G122" s="782"/>
      <c r="H122" s="782"/>
      <c r="I122" s="782"/>
      <c r="J122" s="782"/>
      <c r="K122" s="797"/>
      <c r="L122" s="797"/>
      <c r="M122" s="782"/>
      <c r="N122" s="781"/>
      <c r="O122" s="787"/>
      <c r="P122" s="405"/>
      <c r="Q122" s="115"/>
      <c r="R122" s="115"/>
      <c r="S122" s="115"/>
      <c r="T122" s="115"/>
      <c r="U122" s="115"/>
      <c r="V122" s="783"/>
      <c r="W122" s="135"/>
      <c r="X122" s="130"/>
      <c r="Y122" s="784"/>
      <c r="Z122" s="115"/>
      <c r="AA122" s="78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</row>
    <row r="123" spans="1:53">
      <c r="A123" s="169"/>
      <c r="B123" s="135"/>
      <c r="C123" s="781"/>
      <c r="D123" s="800"/>
      <c r="E123" s="792"/>
      <c r="F123" s="793"/>
      <c r="G123" s="804"/>
      <c r="H123" s="782"/>
      <c r="I123" s="782"/>
      <c r="J123" s="782"/>
      <c r="K123" s="792"/>
      <c r="L123" s="793"/>
      <c r="M123" s="782"/>
      <c r="N123" s="786"/>
      <c r="O123" s="795"/>
      <c r="P123" s="405"/>
      <c r="Q123" s="115"/>
      <c r="R123" s="115"/>
      <c r="S123" s="115"/>
      <c r="T123" s="115"/>
      <c r="U123" s="115"/>
      <c r="V123" s="783"/>
      <c r="W123" s="135"/>
      <c r="X123" s="130"/>
      <c r="Y123" s="784"/>
      <c r="Z123" s="115"/>
      <c r="AA123" s="796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</row>
    <row r="124" spans="1:53">
      <c r="A124" s="169"/>
      <c r="B124" s="135"/>
      <c r="C124" s="781"/>
      <c r="D124" s="800"/>
      <c r="E124" s="804"/>
      <c r="F124" s="804"/>
      <c r="G124" s="782"/>
      <c r="H124" s="782"/>
      <c r="I124" s="782"/>
      <c r="J124" s="782"/>
      <c r="K124" s="805"/>
      <c r="L124" s="804"/>
      <c r="M124" s="782"/>
      <c r="N124" s="786"/>
      <c r="O124" s="787"/>
      <c r="P124" s="405"/>
      <c r="Q124" s="115"/>
      <c r="R124" s="115"/>
      <c r="S124" s="115"/>
      <c r="T124" s="115"/>
      <c r="U124" s="115"/>
      <c r="V124" s="783"/>
      <c r="W124" s="135"/>
      <c r="X124" s="130"/>
      <c r="Y124" s="784"/>
      <c r="Z124" s="115"/>
      <c r="AA124" s="799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</row>
    <row r="125" spans="1:53">
      <c r="A125" s="169"/>
      <c r="B125" s="135"/>
      <c r="C125" s="781"/>
      <c r="D125" s="800"/>
      <c r="E125" s="166"/>
      <c r="F125" s="166"/>
      <c r="G125" s="166"/>
      <c r="H125" s="166"/>
      <c r="I125" s="166"/>
      <c r="J125" s="166"/>
      <c r="K125" s="166"/>
      <c r="L125" s="166"/>
      <c r="M125" s="166"/>
      <c r="N125" s="786"/>
      <c r="O125" s="787"/>
      <c r="P125" s="405"/>
      <c r="Q125" s="115"/>
      <c r="R125" s="115"/>
      <c r="S125" s="115"/>
      <c r="T125" s="115"/>
      <c r="U125" s="115"/>
      <c r="V125" s="783"/>
      <c r="W125" s="135"/>
      <c r="X125" s="130"/>
      <c r="Y125" s="784"/>
      <c r="Z125" s="115"/>
      <c r="AA125" s="78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</row>
    <row r="126" spans="1:53" ht="11.25" customHeight="1">
      <c r="A126" s="169"/>
      <c r="B126" s="135"/>
      <c r="C126" s="781"/>
      <c r="D126" s="800"/>
      <c r="E126" s="166"/>
      <c r="F126" s="166"/>
      <c r="G126" s="166"/>
      <c r="H126" s="166"/>
      <c r="I126" s="166"/>
      <c r="J126" s="166"/>
      <c r="K126" s="166"/>
      <c r="L126" s="166"/>
      <c r="M126" s="166"/>
      <c r="N126" s="786"/>
      <c r="O126" s="787"/>
      <c r="P126" s="405"/>
      <c r="Q126" s="115"/>
      <c r="R126" s="115"/>
      <c r="S126" s="115"/>
      <c r="T126" s="115"/>
      <c r="U126" s="115"/>
      <c r="V126" s="783"/>
      <c r="W126" s="135"/>
      <c r="X126" s="130"/>
      <c r="Y126" s="784"/>
      <c r="Z126" s="115"/>
      <c r="AA126" s="78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</row>
    <row r="127" spans="1:53" ht="12.75" customHeight="1">
      <c r="A127" s="169"/>
      <c r="B127" s="135"/>
      <c r="C127" s="781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786"/>
      <c r="O127" s="787"/>
      <c r="P127" s="405"/>
      <c r="Q127" s="115"/>
      <c r="R127" s="115"/>
      <c r="S127" s="115"/>
      <c r="T127" s="115"/>
      <c r="U127" s="115"/>
      <c r="V127" s="783"/>
      <c r="W127" s="135"/>
      <c r="X127" s="130"/>
      <c r="Y127" s="784"/>
      <c r="Z127" s="115"/>
      <c r="AA127" s="78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</row>
    <row r="128" spans="1:53" ht="11.25" customHeight="1">
      <c r="A128" s="169"/>
      <c r="B128" s="135"/>
      <c r="C128" s="781"/>
      <c r="D128" s="166"/>
      <c r="E128" s="166"/>
      <c r="F128" s="166"/>
      <c r="G128" s="166"/>
      <c r="H128" s="166"/>
      <c r="I128" s="166"/>
      <c r="J128" s="801"/>
      <c r="K128" s="166"/>
      <c r="L128" s="166"/>
      <c r="M128" s="166"/>
      <c r="N128" s="789"/>
      <c r="O128" s="787"/>
      <c r="P128" s="405"/>
      <c r="Q128" s="115"/>
      <c r="R128" s="115"/>
      <c r="S128" s="115"/>
      <c r="T128" s="115"/>
      <c r="U128" s="115"/>
      <c r="V128" s="802"/>
      <c r="W128" s="135"/>
      <c r="X128" s="803"/>
      <c r="Y128" s="784"/>
      <c r="Z128" s="115"/>
      <c r="AA128" s="78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</row>
    <row r="129" spans="1:53">
      <c r="A129" s="211"/>
      <c r="B129" s="115"/>
      <c r="C129" s="211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2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</row>
    <row r="130" spans="1:53">
      <c r="A130" s="115"/>
      <c r="B130" s="135"/>
      <c r="C130" s="405"/>
      <c r="D130" s="215"/>
      <c r="E130" s="215"/>
      <c r="F130" s="215"/>
      <c r="G130" s="215"/>
      <c r="H130" s="215"/>
      <c r="I130" s="215"/>
      <c r="J130" s="215"/>
      <c r="K130" s="215"/>
      <c r="L130" s="135"/>
      <c r="M130" s="135"/>
      <c r="N130" s="107"/>
      <c r="O130" s="107"/>
      <c r="P130" s="135"/>
      <c r="Q130" s="405"/>
      <c r="R130" s="115"/>
      <c r="S130" s="405"/>
      <c r="T130" s="13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</row>
    <row r="131" spans="1:53">
      <c r="A131" s="115"/>
      <c r="B131" s="135"/>
      <c r="C131" s="107"/>
      <c r="D131" s="776"/>
      <c r="E131" s="215"/>
      <c r="F131" s="215"/>
      <c r="G131" s="215"/>
      <c r="H131" s="215"/>
      <c r="I131" s="215"/>
      <c r="J131" s="215"/>
      <c r="K131" s="215"/>
      <c r="L131" s="135"/>
      <c r="M131" s="135"/>
      <c r="N131" s="107"/>
      <c r="O131" s="107"/>
      <c r="P131" s="135"/>
      <c r="Q131" s="405"/>
      <c r="R131" s="115"/>
      <c r="S131" s="405"/>
      <c r="T131" s="13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</row>
    <row r="132" spans="1:53">
      <c r="A132" s="115"/>
      <c r="B132" s="405"/>
      <c r="C132" s="405"/>
      <c r="D132" s="215"/>
      <c r="E132" s="215"/>
      <c r="F132" s="215"/>
      <c r="G132" s="215"/>
      <c r="H132" s="115"/>
      <c r="I132" s="115"/>
      <c r="J132" s="215"/>
      <c r="K132" s="113"/>
      <c r="L132" s="135"/>
      <c r="M132" s="135"/>
      <c r="N132" s="107"/>
      <c r="O132" s="107"/>
      <c r="P132" s="405"/>
      <c r="Q132" s="405"/>
      <c r="R132" s="115"/>
      <c r="S132" s="405"/>
      <c r="T132" s="135"/>
      <c r="U132" s="115"/>
      <c r="V132" s="115"/>
      <c r="W132" s="115"/>
      <c r="X132" s="115"/>
      <c r="Y132" s="115"/>
      <c r="Z132" s="115"/>
      <c r="AA132" s="778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</row>
    <row r="133" spans="1:53">
      <c r="A133" s="115"/>
      <c r="B133" s="135"/>
      <c r="C133" s="13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107"/>
      <c r="O133" s="107"/>
      <c r="P133" s="405"/>
      <c r="Q133" s="405"/>
      <c r="R133" s="115"/>
      <c r="S133" s="405"/>
      <c r="T133" s="135"/>
      <c r="U133" s="115"/>
      <c r="V133" s="115"/>
      <c r="W133" s="115"/>
      <c r="X133" s="115"/>
      <c r="Y133" s="366"/>
      <c r="Z133" s="115"/>
      <c r="AA133" s="778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</row>
    <row r="134" spans="1:53">
      <c r="A134" s="115"/>
      <c r="B134" s="405"/>
      <c r="C134" s="11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107"/>
      <c r="O134" s="107"/>
      <c r="P134" s="135"/>
      <c r="Q134" s="405"/>
      <c r="R134" s="115"/>
      <c r="S134" s="405"/>
      <c r="T134" s="135"/>
      <c r="U134" s="115"/>
      <c r="V134" s="115"/>
      <c r="W134" s="115"/>
      <c r="X134" s="115"/>
      <c r="Y134" s="366"/>
      <c r="Z134" s="115"/>
      <c r="AA134" s="779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</row>
    <row r="135" spans="1:53">
      <c r="A135" s="115"/>
      <c r="B135" s="135"/>
      <c r="C135" s="215"/>
      <c r="D135" s="135"/>
      <c r="E135" s="135"/>
      <c r="F135" s="135"/>
      <c r="G135" s="135"/>
      <c r="H135" s="110"/>
      <c r="I135" s="135"/>
      <c r="J135" s="135"/>
      <c r="K135" s="135"/>
      <c r="L135" s="135"/>
      <c r="M135" s="110"/>
      <c r="N135" s="107"/>
      <c r="O135" s="107"/>
      <c r="P135" s="215"/>
      <c r="Q135" s="405"/>
      <c r="R135" s="135"/>
      <c r="S135" s="405"/>
      <c r="T135" s="135"/>
      <c r="U135" s="115"/>
      <c r="V135" s="296"/>
      <c r="W135" s="405"/>
      <c r="X135" s="169"/>
      <c r="Y135" s="780"/>
      <c r="Z135" s="115"/>
      <c r="AA135" s="779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</row>
    <row r="136" spans="1:53">
      <c r="A136" s="169"/>
      <c r="B136" s="135"/>
      <c r="C136" s="781"/>
      <c r="D136" s="782"/>
      <c r="E136" s="782"/>
      <c r="F136" s="782"/>
      <c r="G136" s="782"/>
      <c r="H136" s="782"/>
      <c r="I136" s="782"/>
      <c r="J136" s="782"/>
      <c r="K136" s="782"/>
      <c r="L136" s="782"/>
      <c r="M136" s="782"/>
      <c r="N136" s="781"/>
      <c r="O136" s="405"/>
      <c r="P136" s="405"/>
      <c r="Q136" s="115"/>
      <c r="R136" s="612"/>
      <c r="S136" s="115"/>
      <c r="T136" s="115"/>
      <c r="U136" s="115"/>
      <c r="V136" s="783"/>
      <c r="W136" s="135"/>
      <c r="X136" s="130"/>
      <c r="Y136" s="784"/>
      <c r="Z136" s="115"/>
      <c r="AA136" s="78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</row>
    <row r="137" spans="1:53">
      <c r="A137" s="169"/>
      <c r="B137" s="135"/>
      <c r="C137" s="781"/>
      <c r="D137" s="782"/>
      <c r="E137" s="782"/>
      <c r="F137" s="782"/>
      <c r="G137" s="782"/>
      <c r="H137" s="782"/>
      <c r="I137" s="782"/>
      <c r="J137" s="782"/>
      <c r="K137" s="782"/>
      <c r="L137" s="782"/>
      <c r="M137" s="782"/>
      <c r="N137" s="786"/>
      <c r="O137" s="787"/>
      <c r="P137" s="405"/>
      <c r="Q137" s="115"/>
      <c r="R137" s="115"/>
      <c r="S137" s="115"/>
      <c r="T137" s="115"/>
      <c r="U137" s="115"/>
      <c r="V137" s="783"/>
      <c r="W137" s="135"/>
      <c r="X137" s="130"/>
      <c r="Y137" s="784"/>
      <c r="Z137" s="115"/>
      <c r="AA137" s="78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</row>
    <row r="138" spans="1:53">
      <c r="A138" s="169"/>
      <c r="B138" s="135"/>
      <c r="C138" s="781"/>
      <c r="D138" s="782"/>
      <c r="E138" s="782"/>
      <c r="F138" s="782"/>
      <c r="G138" s="797"/>
      <c r="H138" s="782"/>
      <c r="I138" s="782"/>
      <c r="J138" s="797"/>
      <c r="K138" s="782"/>
      <c r="L138" s="782"/>
      <c r="M138" s="782"/>
      <c r="N138" s="781"/>
      <c r="O138" s="787"/>
      <c r="P138" s="405"/>
      <c r="Q138" s="115"/>
      <c r="R138" s="115"/>
      <c r="S138" s="115"/>
      <c r="T138" s="115"/>
      <c r="U138" s="115"/>
      <c r="V138" s="783"/>
      <c r="W138" s="135"/>
      <c r="X138" s="130"/>
      <c r="Y138" s="784"/>
      <c r="Z138" s="115"/>
      <c r="AA138" s="788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</row>
    <row r="139" spans="1:53">
      <c r="A139" s="169"/>
      <c r="B139" s="135"/>
      <c r="C139" s="781"/>
      <c r="D139" s="782"/>
      <c r="E139" s="782"/>
      <c r="F139" s="782"/>
      <c r="G139" s="782"/>
      <c r="H139" s="782"/>
      <c r="I139" s="782"/>
      <c r="J139" s="782"/>
      <c r="K139" s="782"/>
      <c r="L139" s="782"/>
      <c r="M139" s="797"/>
      <c r="N139" s="789"/>
      <c r="O139" s="787"/>
      <c r="P139" s="405"/>
      <c r="Q139" s="115"/>
      <c r="R139" s="115"/>
      <c r="S139" s="115"/>
      <c r="T139" s="115"/>
      <c r="U139" s="115"/>
      <c r="V139" s="783"/>
      <c r="W139" s="135"/>
      <c r="X139" s="130"/>
      <c r="Y139" s="784"/>
      <c r="Z139" s="115"/>
      <c r="AA139" s="78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</row>
    <row r="140" spans="1:53">
      <c r="A140" s="169"/>
      <c r="B140" s="135"/>
      <c r="C140" s="781"/>
      <c r="D140" s="78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1"/>
      <c r="O140" s="787"/>
      <c r="P140" s="405"/>
      <c r="Q140" s="115"/>
      <c r="R140" s="115"/>
      <c r="S140" s="115"/>
      <c r="T140" s="115"/>
      <c r="U140" s="115"/>
      <c r="V140" s="783"/>
      <c r="W140" s="135"/>
      <c r="X140" s="130"/>
      <c r="Y140" s="784"/>
      <c r="Z140" s="115"/>
      <c r="AA140" s="790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</row>
    <row r="141" spans="1:53">
      <c r="A141" s="169"/>
      <c r="B141" s="135"/>
      <c r="C141" s="781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1"/>
      <c r="O141" s="787"/>
      <c r="P141" s="405"/>
      <c r="Q141" s="115"/>
      <c r="R141" s="115"/>
      <c r="S141" s="115"/>
      <c r="T141" s="115"/>
      <c r="U141" s="115"/>
      <c r="V141" s="783"/>
      <c r="W141" s="135"/>
      <c r="X141" s="130"/>
      <c r="Y141" s="784"/>
      <c r="Z141" s="115"/>
      <c r="AA141" s="788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</row>
    <row r="142" spans="1:53">
      <c r="A142" s="169"/>
      <c r="B142" s="135"/>
      <c r="C142" s="781"/>
      <c r="D142" s="782"/>
      <c r="E142" s="782"/>
      <c r="F142" s="107"/>
      <c r="G142" s="792"/>
      <c r="H142" s="797"/>
      <c r="I142" s="782"/>
      <c r="J142" s="782"/>
      <c r="K142" s="782"/>
      <c r="L142" s="782"/>
      <c r="M142" s="782"/>
      <c r="N142" s="791"/>
      <c r="O142" s="787"/>
      <c r="P142" s="405"/>
      <c r="Q142" s="115"/>
      <c r="R142" s="115"/>
      <c r="S142" s="115"/>
      <c r="T142" s="115"/>
      <c r="U142" s="115"/>
      <c r="V142" s="783"/>
      <c r="W142" s="135"/>
      <c r="X142" s="130"/>
      <c r="Y142" s="784"/>
      <c r="Z142" s="115"/>
      <c r="AA142" s="790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</row>
    <row r="143" spans="1:53">
      <c r="A143" s="169"/>
      <c r="B143" s="135"/>
      <c r="C143" s="781"/>
      <c r="D143" s="600"/>
      <c r="E143" s="782"/>
      <c r="F143" s="782"/>
      <c r="G143" s="782"/>
      <c r="H143" s="782"/>
      <c r="I143" s="782"/>
      <c r="J143" s="782"/>
      <c r="K143" s="782"/>
      <c r="L143" s="782"/>
      <c r="M143" s="782"/>
      <c r="N143" s="781"/>
      <c r="O143" s="787"/>
      <c r="P143" s="405"/>
      <c r="Q143" s="115"/>
      <c r="R143" s="115"/>
      <c r="S143" s="115"/>
      <c r="T143" s="115"/>
      <c r="U143" s="115"/>
      <c r="V143" s="783"/>
      <c r="W143" s="135"/>
      <c r="X143" s="130"/>
      <c r="Y143" s="784"/>
      <c r="Z143" s="115"/>
      <c r="AA143" s="78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</row>
    <row r="144" spans="1:53">
      <c r="A144" s="169"/>
      <c r="B144" s="135"/>
      <c r="C144" s="781"/>
      <c r="D144" s="600"/>
      <c r="E144" s="782"/>
      <c r="F144" s="782"/>
      <c r="G144" s="782"/>
      <c r="H144" s="782"/>
      <c r="I144" s="782"/>
      <c r="J144" s="782"/>
      <c r="K144" s="782"/>
      <c r="L144" s="782"/>
      <c r="M144" s="782"/>
      <c r="N144" s="781"/>
      <c r="O144" s="787"/>
      <c r="P144" s="405"/>
      <c r="Q144" s="115"/>
      <c r="R144" s="115"/>
      <c r="S144" s="115"/>
      <c r="T144" s="115"/>
      <c r="U144" s="115"/>
      <c r="V144" s="783"/>
      <c r="W144" s="135"/>
      <c r="X144" s="130"/>
      <c r="Y144" s="784"/>
      <c r="Z144" s="115"/>
      <c r="AA144" s="78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</row>
    <row r="145" spans="1:53">
      <c r="A145" s="169"/>
      <c r="B145" s="135"/>
      <c r="C145" s="781"/>
      <c r="D145" s="600"/>
      <c r="E145" s="782"/>
      <c r="F145" s="782"/>
      <c r="G145" s="782"/>
      <c r="H145" s="782"/>
      <c r="I145" s="782"/>
      <c r="J145" s="782"/>
      <c r="K145" s="782"/>
      <c r="L145" s="782"/>
      <c r="M145" s="782"/>
      <c r="N145" s="781"/>
      <c r="O145" s="787"/>
      <c r="P145" s="405"/>
      <c r="Q145" s="115"/>
      <c r="R145" s="115"/>
      <c r="S145" s="115"/>
      <c r="T145" s="115"/>
      <c r="U145" s="115"/>
      <c r="V145" s="783"/>
      <c r="W145" s="135"/>
      <c r="X145" s="130"/>
      <c r="Y145" s="784"/>
      <c r="Z145" s="115"/>
      <c r="AA145" s="78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</row>
    <row r="146" spans="1:53">
      <c r="A146" s="169"/>
      <c r="B146" s="135"/>
      <c r="C146" s="781"/>
      <c r="D146" s="600"/>
      <c r="E146" s="782"/>
      <c r="F146" s="782"/>
      <c r="G146" s="782"/>
      <c r="H146" s="782"/>
      <c r="I146" s="782"/>
      <c r="J146" s="782"/>
      <c r="K146" s="782"/>
      <c r="L146" s="782"/>
      <c r="M146" s="782"/>
      <c r="N146" s="781"/>
      <c r="O146" s="787"/>
      <c r="P146" s="405"/>
      <c r="Q146" s="115"/>
      <c r="R146" s="115"/>
      <c r="S146" s="115"/>
      <c r="T146" s="115"/>
      <c r="U146" s="115"/>
      <c r="V146" s="783"/>
      <c r="W146" s="135"/>
      <c r="X146" s="130"/>
      <c r="Y146" s="784"/>
      <c r="Z146" s="115"/>
      <c r="AA146" s="78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</row>
    <row r="147" spans="1:53">
      <c r="A147" s="169"/>
      <c r="B147" s="135"/>
      <c r="C147" s="781"/>
      <c r="D147" s="600"/>
      <c r="E147" s="782"/>
      <c r="F147" s="782"/>
      <c r="G147" s="782"/>
      <c r="H147" s="782"/>
      <c r="I147" s="782"/>
      <c r="J147" s="782"/>
      <c r="K147" s="782"/>
      <c r="L147" s="782"/>
      <c r="M147" s="782"/>
      <c r="N147" s="781"/>
      <c r="O147" s="787"/>
      <c r="P147" s="405"/>
      <c r="Q147" s="115"/>
      <c r="R147" s="115"/>
      <c r="S147" s="115"/>
      <c r="T147" s="115"/>
      <c r="U147" s="115"/>
      <c r="V147" s="783"/>
      <c r="W147" s="135"/>
      <c r="X147" s="130"/>
      <c r="Y147" s="784"/>
      <c r="Z147" s="115"/>
      <c r="AA147" s="78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</row>
    <row r="148" spans="1:53">
      <c r="A148" s="169"/>
      <c r="B148" s="135"/>
      <c r="C148" s="781"/>
      <c r="D148" s="600"/>
      <c r="E148" s="782"/>
      <c r="F148" s="782"/>
      <c r="G148" s="782"/>
      <c r="H148" s="782"/>
      <c r="I148" s="782"/>
      <c r="J148" s="782"/>
      <c r="K148" s="782"/>
      <c r="L148" s="782"/>
      <c r="M148" s="782"/>
      <c r="N148" s="781"/>
      <c r="O148" s="787"/>
      <c r="P148" s="405"/>
      <c r="Q148" s="115"/>
      <c r="R148" s="115"/>
      <c r="S148" s="115"/>
      <c r="T148" s="115"/>
      <c r="U148" s="115"/>
      <c r="V148" s="783"/>
      <c r="W148" s="135"/>
      <c r="X148" s="130"/>
      <c r="Y148" s="784"/>
      <c r="Z148" s="115"/>
      <c r="AA148" s="78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</row>
    <row r="149" spans="1:53" ht="13.5" customHeight="1">
      <c r="A149" s="169"/>
      <c r="B149" s="135"/>
      <c r="C149" s="781"/>
      <c r="D149" s="600"/>
      <c r="E149" s="782"/>
      <c r="F149" s="782"/>
      <c r="G149" s="782"/>
      <c r="H149" s="782"/>
      <c r="I149" s="782"/>
      <c r="J149" s="782"/>
      <c r="K149" s="782"/>
      <c r="L149" s="782"/>
      <c r="M149" s="782"/>
      <c r="N149" s="781"/>
      <c r="O149" s="787"/>
      <c r="P149" s="405"/>
      <c r="Q149" s="115"/>
      <c r="R149" s="115"/>
      <c r="S149" s="115"/>
      <c r="T149" s="115"/>
      <c r="U149" s="115"/>
      <c r="V149" s="783"/>
      <c r="W149" s="135"/>
      <c r="X149" s="130"/>
      <c r="Y149" s="784"/>
      <c r="Z149" s="115"/>
      <c r="AA149" s="78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</row>
    <row r="150" spans="1:53">
      <c r="A150" s="169"/>
      <c r="B150" s="135"/>
      <c r="C150" s="781"/>
      <c r="D150" s="600"/>
      <c r="E150" s="782"/>
      <c r="F150" s="782"/>
      <c r="G150" s="782"/>
      <c r="H150" s="782"/>
      <c r="I150" s="782"/>
      <c r="J150" s="782"/>
      <c r="K150" s="782"/>
      <c r="L150" s="782"/>
      <c r="M150" s="782"/>
      <c r="N150" s="781"/>
      <c r="O150" s="787"/>
      <c r="P150" s="405"/>
      <c r="Q150" s="115"/>
      <c r="R150" s="115"/>
      <c r="S150" s="115"/>
      <c r="T150" s="115"/>
      <c r="U150" s="115"/>
      <c r="V150" s="783"/>
      <c r="W150" s="135"/>
      <c r="X150" s="130"/>
      <c r="Y150" s="784"/>
      <c r="Z150" s="115"/>
      <c r="AA150" s="788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</row>
    <row r="151" spans="1:53" ht="12.75" customHeight="1">
      <c r="A151" s="169"/>
      <c r="B151" s="135"/>
      <c r="C151" s="781"/>
      <c r="D151" s="600"/>
      <c r="E151" s="792"/>
      <c r="F151" s="793"/>
      <c r="G151" s="782"/>
      <c r="H151" s="782"/>
      <c r="I151" s="782"/>
      <c r="J151" s="782"/>
      <c r="K151" s="792"/>
      <c r="L151" s="792"/>
      <c r="M151" s="782"/>
      <c r="N151" s="786"/>
      <c r="O151" s="787"/>
      <c r="P151" s="405"/>
      <c r="Q151" s="115"/>
      <c r="R151" s="115"/>
      <c r="S151" s="115"/>
      <c r="T151" s="115"/>
      <c r="U151" s="115"/>
      <c r="V151" s="783"/>
      <c r="W151" s="135"/>
      <c r="X151" s="130"/>
      <c r="Y151" s="784"/>
      <c r="Z151" s="115"/>
      <c r="AA151" s="794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</row>
    <row r="152" spans="1:53">
      <c r="A152" s="169"/>
      <c r="B152" s="135"/>
      <c r="C152" s="781"/>
      <c r="D152" s="600"/>
      <c r="E152" s="792"/>
      <c r="F152" s="793"/>
      <c r="G152" s="782"/>
      <c r="H152" s="782"/>
      <c r="I152" s="782"/>
      <c r="J152" s="782"/>
      <c r="K152" s="792"/>
      <c r="L152" s="792"/>
      <c r="M152" s="782"/>
      <c r="N152" s="781"/>
      <c r="O152" s="787"/>
      <c r="P152" s="405"/>
      <c r="Q152" s="115"/>
      <c r="R152" s="115"/>
      <c r="S152" s="115"/>
      <c r="T152" s="115"/>
      <c r="U152" s="115"/>
      <c r="V152" s="783"/>
      <c r="W152" s="135"/>
      <c r="X152" s="130"/>
      <c r="Y152" s="784"/>
      <c r="Z152" s="115"/>
      <c r="AA152" s="78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</row>
    <row r="153" spans="1:53" ht="12.75" customHeight="1">
      <c r="A153" s="169"/>
      <c r="B153" s="135"/>
      <c r="C153" s="781"/>
      <c r="D153" s="600"/>
      <c r="E153" s="792"/>
      <c r="F153" s="793"/>
      <c r="G153" s="782"/>
      <c r="H153" s="782"/>
      <c r="I153" s="782"/>
      <c r="J153" s="782"/>
      <c r="K153" s="792"/>
      <c r="L153" s="792"/>
      <c r="M153" s="782"/>
      <c r="N153" s="781"/>
      <c r="O153" s="787"/>
      <c r="P153" s="405"/>
      <c r="Q153" s="115"/>
      <c r="R153" s="115"/>
      <c r="S153" s="115"/>
      <c r="T153" s="115"/>
      <c r="U153" s="115"/>
      <c r="V153" s="783"/>
      <c r="W153" s="135"/>
      <c r="X153" s="130"/>
      <c r="Y153" s="784"/>
      <c r="Z153" s="115"/>
      <c r="AA153" s="78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</row>
    <row r="154" spans="1:53">
      <c r="A154" s="169"/>
      <c r="B154" s="135"/>
      <c r="C154" s="781"/>
      <c r="D154" s="806"/>
      <c r="E154" s="792"/>
      <c r="F154" s="793"/>
      <c r="G154" s="782"/>
      <c r="H154" s="804"/>
      <c r="I154" s="782"/>
      <c r="J154" s="804"/>
      <c r="K154" s="797"/>
      <c r="L154" s="797"/>
      <c r="M154" s="782"/>
      <c r="N154" s="781"/>
      <c r="O154" s="787"/>
      <c r="P154" s="405"/>
      <c r="Q154" s="115"/>
      <c r="R154" s="115"/>
      <c r="S154" s="115"/>
      <c r="T154" s="115"/>
      <c r="U154" s="115"/>
      <c r="V154" s="783"/>
      <c r="W154" s="135"/>
      <c r="X154" s="130"/>
      <c r="Y154" s="784"/>
      <c r="Z154" s="115"/>
      <c r="AA154" s="790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</row>
    <row r="155" spans="1:53">
      <c r="A155" s="169"/>
      <c r="B155" s="135"/>
      <c r="C155" s="781"/>
      <c r="D155" s="600"/>
      <c r="E155" s="797"/>
      <c r="F155" s="793"/>
      <c r="G155" s="782"/>
      <c r="H155" s="782"/>
      <c r="I155" s="782"/>
      <c r="J155" s="782"/>
      <c r="K155" s="797"/>
      <c r="L155" s="797"/>
      <c r="M155" s="782"/>
      <c r="N155" s="781"/>
      <c r="O155" s="787"/>
      <c r="P155" s="405"/>
      <c r="Q155" s="115"/>
      <c r="R155" s="115"/>
      <c r="S155" s="115"/>
      <c r="T155" s="115"/>
      <c r="U155" s="115"/>
      <c r="V155" s="783"/>
      <c r="W155" s="135"/>
      <c r="X155" s="130"/>
      <c r="Y155" s="784"/>
      <c r="Z155" s="115"/>
      <c r="AA155" s="78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</row>
    <row r="156" spans="1:53">
      <c r="A156" s="169"/>
      <c r="B156" s="135"/>
      <c r="C156" s="781"/>
      <c r="D156" s="600"/>
      <c r="E156" s="792"/>
      <c r="F156" s="793"/>
      <c r="G156" s="782"/>
      <c r="H156" s="782"/>
      <c r="I156" s="782"/>
      <c r="J156" s="782"/>
      <c r="K156" s="797"/>
      <c r="L156" s="792"/>
      <c r="M156" s="782"/>
      <c r="N156" s="781"/>
      <c r="O156" s="787"/>
      <c r="P156" s="405"/>
      <c r="Q156" s="115"/>
      <c r="R156" s="115"/>
      <c r="S156" s="115"/>
      <c r="T156" s="115"/>
      <c r="U156" s="115"/>
      <c r="V156" s="783"/>
      <c r="W156" s="135"/>
      <c r="X156" s="130"/>
      <c r="Y156" s="784"/>
      <c r="Z156" s="115"/>
      <c r="AA156" s="78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</row>
    <row r="157" spans="1:53">
      <c r="A157" s="169"/>
      <c r="B157" s="135"/>
      <c r="C157" s="781"/>
      <c r="D157" s="600"/>
      <c r="E157" s="797"/>
      <c r="F157" s="793"/>
      <c r="G157" s="782"/>
      <c r="H157" s="782"/>
      <c r="I157" s="782"/>
      <c r="J157" s="782"/>
      <c r="K157" s="793"/>
      <c r="L157" s="793"/>
      <c r="M157" s="107"/>
      <c r="N157" s="781"/>
      <c r="O157" s="787"/>
      <c r="P157" s="405"/>
      <c r="Q157" s="115"/>
      <c r="R157" s="115"/>
      <c r="S157" s="115"/>
      <c r="T157" s="115"/>
      <c r="U157" s="115"/>
      <c r="V157" s="783"/>
      <c r="W157" s="135"/>
      <c r="X157" s="130"/>
      <c r="Y157" s="784"/>
      <c r="Z157" s="115"/>
      <c r="AA157" s="78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</row>
    <row r="158" spans="1:53">
      <c r="A158" s="169"/>
      <c r="B158" s="135"/>
      <c r="C158" s="781"/>
      <c r="D158" s="600"/>
      <c r="E158" s="797"/>
      <c r="F158" s="797"/>
      <c r="G158" s="782"/>
      <c r="H158" s="782"/>
      <c r="I158" s="782"/>
      <c r="J158" s="792"/>
      <c r="K158" s="804"/>
      <c r="L158" s="797"/>
      <c r="M158" s="793"/>
      <c r="N158" s="781"/>
      <c r="O158" s="787"/>
      <c r="P158" s="405"/>
      <c r="Q158" s="115"/>
      <c r="R158" s="115"/>
      <c r="S158" s="115"/>
      <c r="T158" s="115"/>
      <c r="U158" s="115"/>
      <c r="V158" s="783"/>
      <c r="W158" s="135"/>
      <c r="X158" s="130"/>
      <c r="Y158" s="784"/>
      <c r="Z158" s="115"/>
      <c r="AA158" s="78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</row>
    <row r="159" spans="1:53" ht="10.5" customHeight="1">
      <c r="A159" s="169"/>
      <c r="B159" s="135"/>
      <c r="C159" s="781"/>
      <c r="D159" s="600"/>
      <c r="E159" s="792"/>
      <c r="F159" s="793"/>
      <c r="G159" s="782"/>
      <c r="H159" s="782"/>
      <c r="I159" s="782"/>
      <c r="J159" s="782"/>
      <c r="K159" s="792"/>
      <c r="L159" s="792"/>
      <c r="M159" s="782"/>
      <c r="N159" s="781"/>
      <c r="O159" s="787"/>
      <c r="P159" s="405"/>
      <c r="Q159" s="115"/>
      <c r="R159" s="115"/>
      <c r="S159" s="115"/>
      <c r="T159" s="115"/>
      <c r="U159" s="115"/>
      <c r="V159" s="783"/>
      <c r="W159" s="135"/>
      <c r="X159" s="130"/>
      <c r="Y159" s="784"/>
      <c r="Z159" s="115"/>
      <c r="AA159" s="78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</row>
    <row r="160" spans="1:53" ht="12.75" customHeight="1">
      <c r="A160" s="169"/>
      <c r="B160" s="135"/>
      <c r="C160" s="781"/>
      <c r="D160" s="600"/>
      <c r="E160" s="797"/>
      <c r="F160" s="793"/>
      <c r="G160" s="782"/>
      <c r="H160" s="782"/>
      <c r="I160" s="782"/>
      <c r="J160" s="782"/>
      <c r="K160" s="793"/>
      <c r="L160" s="793"/>
      <c r="M160" s="782"/>
      <c r="N160" s="781"/>
      <c r="O160" s="795"/>
      <c r="P160" s="405"/>
      <c r="Q160" s="115"/>
      <c r="R160" s="115"/>
      <c r="S160" s="115"/>
      <c r="T160" s="115"/>
      <c r="U160" s="115"/>
      <c r="V160" s="783"/>
      <c r="W160" s="135"/>
      <c r="X160" s="130"/>
      <c r="Y160" s="784"/>
      <c r="Z160" s="115"/>
      <c r="AA160" s="796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</row>
    <row r="161" spans="1:53">
      <c r="A161" s="169"/>
      <c r="B161" s="135"/>
      <c r="C161" s="781"/>
      <c r="D161" s="600"/>
      <c r="E161" s="792"/>
      <c r="F161" s="793"/>
      <c r="G161" s="782"/>
      <c r="H161" s="782"/>
      <c r="I161" s="782"/>
      <c r="J161" s="782"/>
      <c r="K161" s="793"/>
      <c r="L161" s="793"/>
      <c r="M161" s="782"/>
      <c r="N161" s="781"/>
      <c r="O161" s="787"/>
      <c r="P161" s="405"/>
      <c r="Q161" s="115"/>
      <c r="R161" s="115"/>
      <c r="S161" s="115"/>
      <c r="T161" s="115"/>
      <c r="U161" s="115"/>
      <c r="V161" s="783"/>
      <c r="W161" s="135"/>
      <c r="X161" s="130"/>
      <c r="Y161" s="784"/>
      <c r="Z161" s="115"/>
      <c r="AA161" s="78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</row>
    <row r="162" spans="1:53" ht="12.75" customHeight="1">
      <c r="A162" s="169"/>
      <c r="B162" s="135"/>
      <c r="C162" s="781"/>
      <c r="D162" s="600"/>
      <c r="E162" s="793"/>
      <c r="F162" s="797"/>
      <c r="G162" s="782"/>
      <c r="H162" s="782"/>
      <c r="I162" s="782"/>
      <c r="J162" s="782"/>
      <c r="K162" s="804"/>
      <c r="L162" s="797"/>
      <c r="M162" s="782"/>
      <c r="N162" s="781"/>
      <c r="O162" s="795"/>
      <c r="P162" s="405"/>
      <c r="Q162" s="115"/>
      <c r="R162" s="115"/>
      <c r="S162" s="115"/>
      <c r="T162" s="115"/>
      <c r="U162" s="115"/>
      <c r="V162" s="783"/>
      <c r="W162" s="135"/>
      <c r="X162" s="130"/>
      <c r="Y162" s="784"/>
      <c r="Z162" s="115"/>
      <c r="AA162" s="796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</row>
    <row r="163" spans="1:53" hidden="1">
      <c r="A163" s="169"/>
      <c r="B163" s="135"/>
      <c r="C163" s="781"/>
      <c r="D163" s="600"/>
      <c r="E163" s="797"/>
      <c r="F163" s="793"/>
      <c r="G163" s="782"/>
      <c r="H163" s="782"/>
      <c r="I163" s="782"/>
      <c r="J163" s="782"/>
      <c r="K163" s="792"/>
      <c r="L163" s="792"/>
      <c r="M163" s="782"/>
      <c r="N163" s="781"/>
      <c r="O163" s="787"/>
      <c r="P163" s="405"/>
      <c r="Q163" s="115"/>
      <c r="R163" s="115"/>
      <c r="S163" s="115"/>
      <c r="T163" s="115"/>
      <c r="U163" s="115"/>
      <c r="V163" s="783"/>
      <c r="W163" s="135"/>
      <c r="X163" s="130"/>
      <c r="Y163" s="784"/>
      <c r="Z163" s="115"/>
      <c r="AA163" s="790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</row>
    <row r="164" spans="1:53" ht="13.5" customHeight="1">
      <c r="A164" s="169"/>
      <c r="B164" s="110"/>
      <c r="C164" s="781"/>
      <c r="D164" s="600"/>
      <c r="E164" s="793"/>
      <c r="F164" s="793"/>
      <c r="G164" s="782"/>
      <c r="H164" s="782"/>
      <c r="I164" s="782"/>
      <c r="J164" s="782"/>
      <c r="K164" s="797"/>
      <c r="L164" s="797"/>
      <c r="M164" s="782"/>
      <c r="N164" s="781"/>
      <c r="O164" s="787"/>
      <c r="P164" s="405"/>
      <c r="Q164" s="115"/>
      <c r="R164" s="115"/>
      <c r="S164" s="115"/>
      <c r="T164" s="115"/>
      <c r="U164" s="115"/>
      <c r="V164" s="783"/>
      <c r="W164" s="135"/>
      <c r="X164" s="130"/>
      <c r="Y164" s="784"/>
      <c r="Z164" s="115"/>
      <c r="AA164" s="78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</row>
    <row r="165" spans="1:53" ht="12.75" customHeight="1">
      <c r="A165" s="169"/>
      <c r="B165" s="135"/>
      <c r="C165" s="781"/>
      <c r="D165" s="600"/>
      <c r="E165" s="792"/>
      <c r="F165" s="793"/>
      <c r="G165" s="804"/>
      <c r="H165" s="782"/>
      <c r="I165" s="782"/>
      <c r="J165" s="782"/>
      <c r="K165" s="792"/>
      <c r="L165" s="793"/>
      <c r="M165" s="782"/>
      <c r="N165" s="786"/>
      <c r="O165" s="795"/>
      <c r="P165" s="405"/>
      <c r="Q165" s="115"/>
      <c r="R165" s="115"/>
      <c r="S165" s="115"/>
      <c r="T165" s="115"/>
      <c r="U165" s="115"/>
      <c r="V165" s="783"/>
      <c r="W165" s="135"/>
      <c r="X165" s="130"/>
      <c r="Y165" s="784"/>
      <c r="Z165" s="115"/>
      <c r="AA165" s="796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</row>
    <row r="166" spans="1:53" ht="12.75" customHeight="1">
      <c r="A166" s="169"/>
      <c r="B166" s="135"/>
      <c r="C166" s="781"/>
      <c r="D166" s="600"/>
      <c r="E166" s="804"/>
      <c r="F166" s="804"/>
      <c r="G166" s="782"/>
      <c r="H166" s="782"/>
      <c r="I166" s="782"/>
      <c r="J166" s="782"/>
      <c r="K166" s="805"/>
      <c r="L166" s="804"/>
      <c r="M166" s="782"/>
      <c r="N166" s="786"/>
      <c r="O166" s="787"/>
      <c r="P166" s="405"/>
      <c r="Q166" s="115"/>
      <c r="R166" s="115"/>
      <c r="S166" s="115"/>
      <c r="T166" s="115"/>
      <c r="U166" s="115"/>
      <c r="V166" s="783"/>
      <c r="W166" s="135"/>
      <c r="X166" s="130"/>
      <c r="Y166" s="784"/>
      <c r="Z166" s="115"/>
      <c r="AA166" s="799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</row>
    <row r="167" spans="1:53" ht="12.75" customHeight="1">
      <c r="A167" s="169"/>
      <c r="B167" s="135"/>
      <c r="C167" s="781"/>
      <c r="D167" s="800"/>
      <c r="E167" s="166"/>
      <c r="F167" s="166"/>
      <c r="G167" s="166"/>
      <c r="H167" s="166"/>
      <c r="I167" s="166"/>
      <c r="J167" s="166"/>
      <c r="K167" s="166"/>
      <c r="L167" s="166"/>
      <c r="M167" s="166"/>
      <c r="N167" s="786"/>
      <c r="O167" s="787"/>
      <c r="P167" s="405"/>
      <c r="Q167" s="115"/>
      <c r="R167" s="115"/>
      <c r="S167" s="115"/>
      <c r="T167" s="115"/>
      <c r="U167" s="115"/>
      <c r="V167" s="783"/>
      <c r="W167" s="135"/>
      <c r="X167" s="130"/>
      <c r="Y167" s="784"/>
      <c r="Z167" s="115"/>
      <c r="AA167" s="78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</row>
    <row r="168" spans="1:53" ht="12.75" customHeight="1">
      <c r="A168" s="169"/>
      <c r="B168" s="135"/>
      <c r="C168" s="781"/>
      <c r="D168" s="800"/>
      <c r="E168" s="166"/>
      <c r="F168" s="166"/>
      <c r="G168" s="166"/>
      <c r="H168" s="166"/>
      <c r="I168" s="166"/>
      <c r="J168" s="166"/>
      <c r="K168" s="166"/>
      <c r="L168" s="166"/>
      <c r="M168" s="166"/>
      <c r="N168" s="786"/>
      <c r="O168" s="787"/>
      <c r="P168" s="405"/>
      <c r="Q168" s="115"/>
      <c r="R168" s="115"/>
      <c r="S168" s="115"/>
      <c r="T168" s="115"/>
      <c r="U168" s="115"/>
      <c r="V168" s="783"/>
      <c r="W168" s="135"/>
      <c r="X168" s="130"/>
      <c r="Y168" s="784"/>
      <c r="Z168" s="115"/>
      <c r="AA168" s="78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</row>
    <row r="169" spans="1:53" ht="11.25" customHeight="1">
      <c r="A169" s="169"/>
      <c r="B169" s="135"/>
      <c r="C169" s="781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786"/>
      <c r="O169" s="787"/>
      <c r="P169" s="405"/>
      <c r="Q169" s="115"/>
      <c r="R169" s="115"/>
      <c r="S169" s="115"/>
      <c r="T169" s="115"/>
      <c r="U169" s="115"/>
      <c r="V169" s="783"/>
      <c r="W169" s="135"/>
      <c r="X169" s="130"/>
      <c r="Y169" s="784"/>
      <c r="Z169" s="115"/>
      <c r="AA169" s="78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</row>
    <row r="170" spans="1:53" ht="12.75" customHeight="1">
      <c r="A170" s="169"/>
      <c r="B170" s="135"/>
      <c r="C170" s="781"/>
      <c r="D170" s="166"/>
      <c r="E170" s="166"/>
      <c r="F170" s="166"/>
      <c r="G170" s="166"/>
      <c r="H170" s="166"/>
      <c r="I170" s="166"/>
      <c r="J170" s="801"/>
      <c r="K170" s="166"/>
      <c r="L170" s="166"/>
      <c r="M170" s="166"/>
      <c r="N170" s="789"/>
      <c r="O170" s="787"/>
      <c r="P170" s="405"/>
      <c r="Q170" s="115"/>
      <c r="R170" s="115"/>
      <c r="S170" s="115"/>
      <c r="T170" s="115"/>
      <c r="U170" s="115"/>
      <c r="V170" s="802"/>
      <c r="W170" s="135"/>
      <c r="X170" s="803"/>
      <c r="Y170" s="784"/>
      <c r="Z170" s="115"/>
      <c r="AA170" s="78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</row>
    <row r="171" spans="1:53" ht="11.2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</row>
    <row r="172" spans="1:53" ht="12.75" customHeight="1">
      <c r="A172" s="211"/>
      <c r="B172" s="115"/>
      <c r="C172" s="211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2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</row>
    <row r="173" spans="1:53">
      <c r="A173" s="115"/>
      <c r="B173" s="135"/>
      <c r="C173" s="405"/>
      <c r="D173" s="215"/>
      <c r="E173" s="215"/>
      <c r="F173" s="215"/>
      <c r="G173" s="215"/>
      <c r="H173" s="215"/>
      <c r="I173" s="215"/>
      <c r="J173" s="215"/>
      <c r="K173" s="215"/>
      <c r="L173" s="135"/>
      <c r="M173" s="135"/>
      <c r="N173" s="107"/>
      <c r="O173" s="107"/>
      <c r="P173" s="135"/>
      <c r="Q173" s="405"/>
      <c r="R173" s="115"/>
      <c r="S173" s="405"/>
      <c r="T173" s="13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</row>
    <row r="174" spans="1:53">
      <c r="A174" s="115"/>
      <c r="B174" s="135"/>
      <c r="C174" s="107"/>
      <c r="D174" s="215"/>
      <c r="E174" s="215"/>
      <c r="F174" s="215"/>
      <c r="G174" s="215"/>
      <c r="H174" s="215"/>
      <c r="I174" s="215"/>
      <c r="J174" s="215"/>
      <c r="K174" s="215"/>
      <c r="L174" s="135"/>
      <c r="M174" s="135"/>
      <c r="N174" s="107"/>
      <c r="O174" s="107"/>
      <c r="P174" s="135"/>
      <c r="Q174" s="405"/>
      <c r="R174" s="115"/>
      <c r="S174" s="405"/>
      <c r="T174" s="13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</row>
    <row r="175" spans="1:53">
      <c r="A175" s="115"/>
      <c r="B175" s="405"/>
      <c r="C175" s="405"/>
      <c r="D175" s="215"/>
      <c r="E175" s="215"/>
      <c r="F175" s="215"/>
      <c r="G175" s="215"/>
      <c r="H175" s="115"/>
      <c r="I175" s="115"/>
      <c r="J175" s="215"/>
      <c r="K175" s="113"/>
      <c r="L175" s="135"/>
      <c r="M175" s="135"/>
      <c r="N175" s="107"/>
      <c r="O175" s="107"/>
      <c r="P175" s="405"/>
      <c r="Q175" s="405"/>
      <c r="R175" s="115"/>
      <c r="S175" s="405"/>
      <c r="T175" s="135"/>
      <c r="U175" s="115"/>
      <c r="V175" s="115"/>
      <c r="W175" s="115"/>
      <c r="X175" s="115"/>
      <c r="Y175" s="115"/>
      <c r="Z175" s="115"/>
      <c r="AA175" s="778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</row>
    <row r="176" spans="1:53">
      <c r="A176" s="115"/>
      <c r="B176" s="135"/>
      <c r="C176" s="13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107"/>
      <c r="O176" s="107"/>
      <c r="P176" s="405"/>
      <c r="Q176" s="405"/>
      <c r="R176" s="115"/>
      <c r="S176" s="405"/>
      <c r="T176" s="135"/>
      <c r="U176" s="115"/>
      <c r="V176" s="115"/>
      <c r="W176" s="115"/>
      <c r="X176" s="115"/>
      <c r="Y176" s="366"/>
      <c r="Z176" s="115"/>
      <c r="AA176" s="778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</row>
    <row r="177" spans="1:53">
      <c r="A177" s="115"/>
      <c r="B177" s="405"/>
      <c r="C177" s="11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107"/>
      <c r="O177" s="107"/>
      <c r="P177" s="135"/>
      <c r="Q177" s="405"/>
      <c r="R177" s="115"/>
      <c r="S177" s="405"/>
      <c r="T177" s="135"/>
      <c r="U177" s="115"/>
      <c r="V177" s="115"/>
      <c r="W177" s="115"/>
      <c r="X177" s="115"/>
      <c r="Y177" s="366"/>
      <c r="Z177" s="115"/>
      <c r="AA177" s="779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</row>
    <row r="178" spans="1:53">
      <c r="A178" s="115"/>
      <c r="B178" s="135"/>
      <c r="C178" s="215"/>
      <c r="D178" s="135"/>
      <c r="E178" s="135"/>
      <c r="F178" s="135"/>
      <c r="G178" s="135"/>
      <c r="H178" s="110"/>
      <c r="I178" s="135"/>
      <c r="J178" s="135"/>
      <c r="K178" s="135"/>
      <c r="L178" s="135"/>
      <c r="M178" s="110"/>
      <c r="N178" s="107"/>
      <c r="O178" s="107"/>
      <c r="P178" s="215"/>
      <c r="Q178" s="405"/>
      <c r="R178" s="135"/>
      <c r="S178" s="405"/>
      <c r="T178" s="135"/>
      <c r="U178" s="115"/>
      <c r="V178" s="296"/>
      <c r="W178" s="405"/>
      <c r="X178" s="169"/>
      <c r="Y178" s="780"/>
      <c r="Z178" s="115"/>
      <c r="AA178" s="779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</row>
    <row r="179" spans="1:53">
      <c r="A179" s="169"/>
      <c r="B179" s="135"/>
      <c r="C179" s="781"/>
      <c r="D179" s="797"/>
      <c r="E179" s="782"/>
      <c r="F179" s="782"/>
      <c r="G179" s="782"/>
      <c r="H179" s="782"/>
      <c r="I179" s="782"/>
      <c r="J179" s="782"/>
      <c r="K179" s="782"/>
      <c r="L179" s="782"/>
      <c r="M179" s="782"/>
      <c r="N179" s="781"/>
      <c r="O179" s="405"/>
      <c r="P179" s="405"/>
      <c r="Q179" s="115"/>
      <c r="R179" s="612"/>
      <c r="S179" s="115"/>
      <c r="T179" s="115"/>
      <c r="U179" s="115"/>
      <c r="V179" s="783"/>
      <c r="W179" s="135"/>
      <c r="X179" s="130"/>
      <c r="Y179" s="784"/>
      <c r="Z179" s="115"/>
      <c r="AA179" s="78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</row>
    <row r="180" spans="1:53">
      <c r="A180" s="169"/>
      <c r="B180" s="135"/>
      <c r="C180" s="781"/>
      <c r="D180" s="797"/>
      <c r="E180" s="782"/>
      <c r="F180" s="782"/>
      <c r="G180" s="782"/>
      <c r="H180" s="782"/>
      <c r="I180" s="782"/>
      <c r="J180" s="782"/>
      <c r="K180" s="782"/>
      <c r="L180" s="782"/>
      <c r="M180" s="782"/>
      <c r="N180" s="786"/>
      <c r="O180" s="787"/>
      <c r="P180" s="405"/>
      <c r="Q180" s="115"/>
      <c r="R180" s="115"/>
      <c r="S180" s="115"/>
      <c r="T180" s="115"/>
      <c r="U180" s="115"/>
      <c r="V180" s="783"/>
      <c r="W180" s="135"/>
      <c r="X180" s="130"/>
      <c r="Y180" s="784"/>
      <c r="Z180" s="115"/>
      <c r="AA180" s="78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</row>
    <row r="181" spans="1:53" ht="12" customHeight="1">
      <c r="A181" s="169"/>
      <c r="B181" s="135"/>
      <c r="C181" s="781"/>
      <c r="D181" s="797"/>
      <c r="E181" s="782"/>
      <c r="F181" s="782"/>
      <c r="G181" s="797"/>
      <c r="H181" s="782"/>
      <c r="I181" s="782"/>
      <c r="J181" s="797"/>
      <c r="K181" s="782"/>
      <c r="L181" s="782"/>
      <c r="M181" s="782"/>
      <c r="N181" s="781"/>
      <c r="O181" s="787"/>
      <c r="P181" s="405"/>
      <c r="Q181" s="115"/>
      <c r="R181" s="115"/>
      <c r="S181" s="115"/>
      <c r="T181" s="115"/>
      <c r="U181" s="115"/>
      <c r="V181" s="783"/>
      <c r="W181" s="135"/>
      <c r="X181" s="130"/>
      <c r="Y181" s="784"/>
      <c r="Z181" s="115"/>
      <c r="AA181" s="788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</row>
    <row r="182" spans="1:53">
      <c r="A182" s="169"/>
      <c r="B182" s="135"/>
      <c r="C182" s="781"/>
      <c r="D182" s="797"/>
      <c r="E182" s="782"/>
      <c r="F182" s="782"/>
      <c r="G182" s="782"/>
      <c r="H182" s="782"/>
      <c r="I182" s="782"/>
      <c r="J182" s="782"/>
      <c r="K182" s="782"/>
      <c r="L182" s="782"/>
      <c r="M182" s="797"/>
      <c r="N182" s="789"/>
      <c r="O182" s="787"/>
      <c r="P182" s="405"/>
      <c r="Q182" s="115"/>
      <c r="R182" s="115"/>
      <c r="S182" s="115"/>
      <c r="T182" s="115"/>
      <c r="U182" s="115"/>
      <c r="V182" s="783"/>
      <c r="W182" s="135"/>
      <c r="X182" s="130"/>
      <c r="Y182" s="784"/>
      <c r="Z182" s="115"/>
      <c r="AA182" s="78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</row>
    <row r="183" spans="1:53" ht="12.75" customHeight="1">
      <c r="A183" s="169"/>
      <c r="B183" s="135"/>
      <c r="C183" s="781"/>
      <c r="D183" s="797"/>
      <c r="E183" s="782"/>
      <c r="F183" s="782"/>
      <c r="G183" s="782"/>
      <c r="H183" s="782"/>
      <c r="I183" s="782"/>
      <c r="J183" s="782"/>
      <c r="K183" s="782"/>
      <c r="L183" s="782"/>
      <c r="M183" s="782"/>
      <c r="N183" s="781"/>
      <c r="O183" s="787"/>
      <c r="P183" s="405"/>
      <c r="Q183" s="115"/>
      <c r="R183" s="115"/>
      <c r="S183" s="115"/>
      <c r="T183" s="115"/>
      <c r="U183" s="115"/>
      <c r="V183" s="783"/>
      <c r="W183" s="135"/>
      <c r="X183" s="130"/>
      <c r="Y183" s="784"/>
      <c r="Z183" s="115"/>
      <c r="AA183" s="790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</row>
    <row r="184" spans="1:53">
      <c r="A184" s="169"/>
      <c r="B184" s="135"/>
      <c r="C184" s="781"/>
      <c r="D184" s="797"/>
      <c r="E184" s="782"/>
      <c r="F184" s="782"/>
      <c r="G184" s="782"/>
      <c r="H184" s="782"/>
      <c r="I184" s="782"/>
      <c r="J184" s="782"/>
      <c r="K184" s="782"/>
      <c r="L184" s="782"/>
      <c r="M184" s="782"/>
      <c r="N184" s="781"/>
      <c r="O184" s="787"/>
      <c r="P184" s="405"/>
      <c r="Q184" s="115"/>
      <c r="R184" s="115"/>
      <c r="S184" s="115"/>
      <c r="T184" s="115"/>
      <c r="U184" s="115"/>
      <c r="V184" s="783"/>
      <c r="W184" s="135"/>
      <c r="X184" s="130"/>
      <c r="Y184" s="784"/>
      <c r="Z184" s="115"/>
      <c r="AA184" s="788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</row>
    <row r="185" spans="1:53" ht="15" customHeight="1">
      <c r="A185" s="169"/>
      <c r="B185" s="135"/>
      <c r="C185" s="781"/>
      <c r="D185" s="797"/>
      <c r="E185" s="782"/>
      <c r="F185" s="107"/>
      <c r="G185" s="792"/>
      <c r="H185" s="797"/>
      <c r="I185" s="782"/>
      <c r="J185" s="782"/>
      <c r="K185" s="782"/>
      <c r="L185" s="782"/>
      <c r="M185" s="782"/>
      <c r="N185" s="791"/>
      <c r="O185" s="787"/>
      <c r="P185" s="405"/>
      <c r="Q185" s="115"/>
      <c r="R185" s="115"/>
      <c r="S185" s="115"/>
      <c r="T185" s="115"/>
      <c r="U185" s="115"/>
      <c r="V185" s="783"/>
      <c r="W185" s="135"/>
      <c r="X185" s="130"/>
      <c r="Y185" s="784"/>
      <c r="Z185" s="115"/>
      <c r="AA185" s="790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</row>
    <row r="186" spans="1:53">
      <c r="A186" s="169"/>
      <c r="B186" s="135"/>
      <c r="C186" s="781"/>
      <c r="D186" s="797"/>
      <c r="E186" s="782"/>
      <c r="F186" s="782"/>
      <c r="G186" s="782"/>
      <c r="H186" s="782"/>
      <c r="I186" s="782"/>
      <c r="J186" s="782"/>
      <c r="K186" s="782"/>
      <c r="L186" s="782"/>
      <c r="M186" s="782"/>
      <c r="N186" s="781"/>
      <c r="O186" s="787"/>
      <c r="P186" s="405"/>
      <c r="Q186" s="115"/>
      <c r="R186" s="115"/>
      <c r="S186" s="115"/>
      <c r="T186" s="115"/>
      <c r="U186" s="115"/>
      <c r="V186" s="783"/>
      <c r="W186" s="135"/>
      <c r="X186" s="130"/>
      <c r="Y186" s="784"/>
      <c r="Z186" s="115"/>
      <c r="AA186" s="78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</row>
    <row r="187" spans="1:53">
      <c r="A187" s="169"/>
      <c r="B187" s="135"/>
      <c r="C187" s="781"/>
      <c r="D187" s="797"/>
      <c r="E187" s="782"/>
      <c r="F187" s="782"/>
      <c r="G187" s="782"/>
      <c r="H187" s="782"/>
      <c r="I187" s="782"/>
      <c r="J187" s="782"/>
      <c r="K187" s="782"/>
      <c r="L187" s="782"/>
      <c r="M187" s="782"/>
      <c r="N187" s="781"/>
      <c r="O187" s="787"/>
      <c r="P187" s="405"/>
      <c r="Q187" s="115"/>
      <c r="R187" s="115"/>
      <c r="S187" s="115"/>
      <c r="T187" s="115"/>
      <c r="U187" s="115"/>
      <c r="V187" s="783"/>
      <c r="W187" s="135"/>
      <c r="X187" s="130"/>
      <c r="Y187" s="784"/>
      <c r="Z187" s="115"/>
      <c r="AA187" s="78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</row>
    <row r="188" spans="1:53">
      <c r="A188" s="169"/>
      <c r="B188" s="135"/>
      <c r="C188" s="781"/>
      <c r="D188" s="797"/>
      <c r="E188" s="782"/>
      <c r="F188" s="782"/>
      <c r="G188" s="782"/>
      <c r="H188" s="782"/>
      <c r="I188" s="782"/>
      <c r="J188" s="782"/>
      <c r="K188" s="782"/>
      <c r="L188" s="782"/>
      <c r="M188" s="782"/>
      <c r="N188" s="781"/>
      <c r="O188" s="787"/>
      <c r="P188" s="405"/>
      <c r="Q188" s="115"/>
      <c r="R188" s="115"/>
      <c r="S188" s="115"/>
      <c r="T188" s="115"/>
      <c r="U188" s="115"/>
      <c r="V188" s="783"/>
      <c r="W188" s="135"/>
      <c r="X188" s="130"/>
      <c r="Y188" s="784"/>
      <c r="Z188" s="115"/>
      <c r="AA188" s="78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</row>
    <row r="189" spans="1:53">
      <c r="A189" s="169"/>
      <c r="B189" s="135"/>
      <c r="C189" s="781"/>
      <c r="D189" s="797"/>
      <c r="E189" s="782"/>
      <c r="F189" s="782"/>
      <c r="G189" s="782"/>
      <c r="H189" s="782"/>
      <c r="I189" s="782"/>
      <c r="J189" s="782"/>
      <c r="K189" s="782"/>
      <c r="L189" s="782"/>
      <c r="M189" s="782"/>
      <c r="N189" s="781"/>
      <c r="O189" s="787"/>
      <c r="P189" s="405"/>
      <c r="Q189" s="115"/>
      <c r="R189" s="115"/>
      <c r="S189" s="115"/>
      <c r="T189" s="115"/>
      <c r="U189" s="115"/>
      <c r="V189" s="783"/>
      <c r="W189" s="135"/>
      <c r="X189" s="130"/>
      <c r="Y189" s="784"/>
      <c r="Z189" s="115"/>
      <c r="AA189" s="78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</row>
    <row r="190" spans="1:53">
      <c r="A190" s="169"/>
      <c r="B190" s="135"/>
      <c r="C190" s="781"/>
      <c r="D190" s="797"/>
      <c r="E190" s="782"/>
      <c r="F190" s="782"/>
      <c r="G190" s="782"/>
      <c r="H190" s="782"/>
      <c r="I190" s="782"/>
      <c r="J190" s="782"/>
      <c r="K190" s="782"/>
      <c r="L190" s="782"/>
      <c r="M190" s="782"/>
      <c r="N190" s="781"/>
      <c r="O190" s="787"/>
      <c r="P190" s="405"/>
      <c r="Q190" s="115"/>
      <c r="R190" s="115"/>
      <c r="S190" s="115"/>
      <c r="T190" s="115"/>
      <c r="U190" s="115"/>
      <c r="V190" s="783"/>
      <c r="W190" s="135"/>
      <c r="X190" s="130"/>
      <c r="Y190" s="784"/>
      <c r="Z190" s="115"/>
      <c r="AA190" s="78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</row>
    <row r="191" spans="1:53">
      <c r="A191" s="169"/>
      <c r="B191" s="135"/>
      <c r="C191" s="781"/>
      <c r="D191" s="797"/>
      <c r="E191" s="782"/>
      <c r="F191" s="782"/>
      <c r="G191" s="782"/>
      <c r="H191" s="782"/>
      <c r="I191" s="782"/>
      <c r="J191" s="782"/>
      <c r="K191" s="782"/>
      <c r="L191" s="782"/>
      <c r="M191" s="782"/>
      <c r="N191" s="781"/>
      <c r="O191" s="787"/>
      <c r="P191" s="405"/>
      <c r="Q191" s="115"/>
      <c r="R191" s="115"/>
      <c r="S191" s="115"/>
      <c r="T191" s="115"/>
      <c r="U191" s="115"/>
      <c r="V191" s="783"/>
      <c r="W191" s="135"/>
      <c r="X191" s="130"/>
      <c r="Y191" s="784"/>
      <c r="Z191" s="115"/>
      <c r="AA191" s="78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</row>
    <row r="192" spans="1:53">
      <c r="A192" s="169"/>
      <c r="B192" s="135"/>
      <c r="C192" s="781"/>
      <c r="D192" s="797"/>
      <c r="E192" s="782"/>
      <c r="F192" s="782"/>
      <c r="G192" s="782"/>
      <c r="H192" s="782"/>
      <c r="I192" s="782"/>
      <c r="J192" s="782"/>
      <c r="K192" s="782"/>
      <c r="L192" s="782"/>
      <c r="M192" s="782"/>
      <c r="N192" s="781"/>
      <c r="O192" s="787"/>
      <c r="P192" s="405"/>
      <c r="Q192" s="115"/>
      <c r="R192" s="115"/>
      <c r="S192" s="115"/>
      <c r="T192" s="115"/>
      <c r="U192" s="115"/>
      <c r="V192" s="783"/>
      <c r="W192" s="135"/>
      <c r="X192" s="130"/>
      <c r="Y192" s="784"/>
      <c r="Z192" s="115"/>
      <c r="AA192" s="78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</row>
    <row r="193" spans="1:53" ht="13.5" customHeight="1">
      <c r="A193" s="169"/>
      <c r="B193" s="135"/>
      <c r="C193" s="781"/>
      <c r="D193" s="797"/>
      <c r="E193" s="782"/>
      <c r="F193" s="782"/>
      <c r="G193" s="782"/>
      <c r="H193" s="782"/>
      <c r="I193" s="782"/>
      <c r="J193" s="782"/>
      <c r="K193" s="782"/>
      <c r="L193" s="782"/>
      <c r="M193" s="782"/>
      <c r="N193" s="781"/>
      <c r="O193" s="787"/>
      <c r="P193" s="405"/>
      <c r="Q193" s="115"/>
      <c r="R193" s="115"/>
      <c r="S193" s="115"/>
      <c r="T193" s="115"/>
      <c r="U193" s="115"/>
      <c r="V193" s="783"/>
      <c r="W193" s="135"/>
      <c r="X193" s="130"/>
      <c r="Y193" s="784"/>
      <c r="Z193" s="115"/>
      <c r="AA193" s="788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</row>
    <row r="194" spans="1:53" ht="12" customHeight="1">
      <c r="A194" s="169"/>
      <c r="B194" s="135"/>
      <c r="C194" s="781"/>
      <c r="D194" s="800"/>
      <c r="E194" s="792"/>
      <c r="F194" s="793"/>
      <c r="G194" s="782"/>
      <c r="H194" s="782"/>
      <c r="I194" s="782"/>
      <c r="J194" s="782"/>
      <c r="K194" s="792"/>
      <c r="L194" s="792"/>
      <c r="M194" s="782"/>
      <c r="N194" s="786"/>
      <c r="O194" s="787"/>
      <c r="P194" s="405"/>
      <c r="Q194" s="115"/>
      <c r="R194" s="115"/>
      <c r="S194" s="115"/>
      <c r="T194" s="115"/>
      <c r="U194" s="115"/>
      <c r="V194" s="783"/>
      <c r="W194" s="135"/>
      <c r="X194" s="130"/>
      <c r="Y194" s="784"/>
      <c r="Z194" s="115"/>
      <c r="AA194" s="794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</row>
    <row r="195" spans="1:53">
      <c r="A195" s="169"/>
      <c r="B195" s="135"/>
      <c r="C195" s="781"/>
      <c r="D195" s="800"/>
      <c r="E195" s="792"/>
      <c r="F195" s="793"/>
      <c r="G195" s="782"/>
      <c r="H195" s="782"/>
      <c r="I195" s="782"/>
      <c r="J195" s="782"/>
      <c r="K195" s="792"/>
      <c r="L195" s="792"/>
      <c r="M195" s="782"/>
      <c r="N195" s="781"/>
      <c r="O195" s="787"/>
      <c r="P195" s="405"/>
      <c r="Q195" s="115"/>
      <c r="R195" s="115"/>
      <c r="S195" s="115"/>
      <c r="T195" s="115"/>
      <c r="U195" s="115"/>
      <c r="V195" s="783"/>
      <c r="W195" s="135"/>
      <c r="X195" s="130"/>
      <c r="Y195" s="784"/>
      <c r="Z195" s="115"/>
      <c r="AA195" s="78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</row>
    <row r="196" spans="1:53" ht="13.5" customHeight="1">
      <c r="A196" s="169"/>
      <c r="B196" s="135"/>
      <c r="C196" s="781"/>
      <c r="D196" s="800"/>
      <c r="E196" s="792"/>
      <c r="F196" s="793"/>
      <c r="G196" s="782"/>
      <c r="H196" s="782"/>
      <c r="I196" s="782"/>
      <c r="J196" s="782"/>
      <c r="K196" s="792"/>
      <c r="L196" s="792"/>
      <c r="M196" s="782"/>
      <c r="N196" s="781"/>
      <c r="O196" s="787"/>
      <c r="P196" s="405"/>
      <c r="Q196" s="115"/>
      <c r="R196" s="115"/>
      <c r="S196" s="115"/>
      <c r="T196" s="115"/>
      <c r="U196" s="115"/>
      <c r="V196" s="783"/>
      <c r="W196" s="135"/>
      <c r="X196" s="130"/>
      <c r="Y196" s="784"/>
      <c r="Z196" s="115"/>
      <c r="AA196" s="78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</row>
    <row r="197" spans="1:53">
      <c r="A197" s="169"/>
      <c r="B197" s="135"/>
      <c r="C197" s="781"/>
      <c r="D197" s="800"/>
      <c r="E197" s="792"/>
      <c r="F197" s="793"/>
      <c r="G197" s="782"/>
      <c r="H197" s="804"/>
      <c r="I197" s="782"/>
      <c r="J197" s="804"/>
      <c r="K197" s="797"/>
      <c r="L197" s="797"/>
      <c r="M197" s="782"/>
      <c r="N197" s="781"/>
      <c r="O197" s="787"/>
      <c r="P197" s="405"/>
      <c r="Q197" s="115"/>
      <c r="R197" s="115"/>
      <c r="S197" s="115"/>
      <c r="T197" s="115"/>
      <c r="U197" s="115"/>
      <c r="V197" s="783"/>
      <c r="W197" s="135"/>
      <c r="X197" s="130"/>
      <c r="Y197" s="784"/>
      <c r="Z197" s="115"/>
      <c r="AA197" s="790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</row>
    <row r="198" spans="1:53">
      <c r="A198" s="169"/>
      <c r="B198" s="135"/>
      <c r="C198" s="781"/>
      <c r="D198" s="800"/>
      <c r="E198" s="797"/>
      <c r="F198" s="793"/>
      <c r="G198" s="782"/>
      <c r="H198" s="782"/>
      <c r="I198" s="782"/>
      <c r="J198" s="782"/>
      <c r="K198" s="797"/>
      <c r="L198" s="797"/>
      <c r="M198" s="782"/>
      <c r="N198" s="781"/>
      <c r="O198" s="787"/>
      <c r="P198" s="405"/>
      <c r="Q198" s="115"/>
      <c r="R198" s="115"/>
      <c r="S198" s="115"/>
      <c r="T198" s="115"/>
      <c r="U198" s="115"/>
      <c r="V198" s="783"/>
      <c r="W198" s="135"/>
      <c r="X198" s="130"/>
      <c r="Y198" s="784"/>
      <c r="Z198" s="115"/>
      <c r="AA198" s="78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</row>
    <row r="199" spans="1:53" ht="12" customHeight="1">
      <c r="A199" s="169"/>
      <c r="B199" s="135"/>
      <c r="C199" s="781"/>
      <c r="D199" s="800"/>
      <c r="E199" s="792"/>
      <c r="F199" s="793"/>
      <c r="G199" s="782"/>
      <c r="H199" s="782"/>
      <c r="I199" s="782"/>
      <c r="J199" s="782"/>
      <c r="K199" s="797"/>
      <c r="L199" s="792"/>
      <c r="M199" s="782"/>
      <c r="N199" s="781"/>
      <c r="O199" s="787"/>
      <c r="P199" s="405"/>
      <c r="Q199" s="115"/>
      <c r="R199" s="115"/>
      <c r="S199" s="115"/>
      <c r="T199" s="115"/>
      <c r="U199" s="115"/>
      <c r="V199" s="783"/>
      <c r="W199" s="135"/>
      <c r="X199" s="130"/>
      <c r="Y199" s="784"/>
      <c r="Z199" s="115"/>
      <c r="AA199" s="78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</row>
    <row r="200" spans="1:53" ht="12.75" customHeight="1">
      <c r="A200" s="169"/>
      <c r="B200" s="135"/>
      <c r="C200" s="781"/>
      <c r="D200" s="800"/>
      <c r="E200" s="797"/>
      <c r="F200" s="793"/>
      <c r="G200" s="782"/>
      <c r="H200" s="782"/>
      <c r="I200" s="782"/>
      <c r="J200" s="782"/>
      <c r="K200" s="793"/>
      <c r="L200" s="793"/>
      <c r="M200" s="107"/>
      <c r="N200" s="781"/>
      <c r="O200" s="787"/>
      <c r="P200" s="405"/>
      <c r="Q200" s="115"/>
      <c r="R200" s="115"/>
      <c r="S200" s="115"/>
      <c r="T200" s="115"/>
      <c r="U200" s="115"/>
      <c r="V200" s="783"/>
      <c r="W200" s="135"/>
      <c r="X200" s="130"/>
      <c r="Y200" s="784"/>
      <c r="Z200" s="115"/>
      <c r="AA200" s="78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</row>
    <row r="201" spans="1:53" ht="11.25" customHeight="1">
      <c r="A201" s="169"/>
      <c r="B201" s="135"/>
      <c r="C201" s="781"/>
      <c r="D201" s="800"/>
      <c r="E201" s="797"/>
      <c r="F201" s="797"/>
      <c r="G201" s="782"/>
      <c r="H201" s="782"/>
      <c r="I201" s="782"/>
      <c r="J201" s="792"/>
      <c r="K201" s="804"/>
      <c r="L201" s="797"/>
      <c r="M201" s="793"/>
      <c r="N201" s="781"/>
      <c r="O201" s="787"/>
      <c r="P201" s="405"/>
      <c r="Q201" s="115"/>
      <c r="R201" s="115"/>
      <c r="S201" s="115"/>
      <c r="T201" s="115"/>
      <c r="U201" s="115"/>
      <c r="V201" s="783"/>
      <c r="W201" s="135"/>
      <c r="X201" s="130"/>
      <c r="Y201" s="784"/>
      <c r="Z201" s="115"/>
      <c r="AA201" s="78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</row>
    <row r="202" spans="1:53" ht="12" customHeight="1">
      <c r="A202" s="169"/>
      <c r="B202" s="135"/>
      <c r="C202" s="781"/>
      <c r="D202" s="800"/>
      <c r="E202" s="792"/>
      <c r="F202" s="793"/>
      <c r="G202" s="782"/>
      <c r="H202" s="782"/>
      <c r="I202" s="782"/>
      <c r="J202" s="782"/>
      <c r="K202" s="792"/>
      <c r="L202" s="792"/>
      <c r="M202" s="782"/>
      <c r="N202" s="781"/>
      <c r="O202" s="787"/>
      <c r="P202" s="405"/>
      <c r="Q202" s="115"/>
      <c r="R202" s="115"/>
      <c r="S202" s="115"/>
      <c r="T202" s="115"/>
      <c r="U202" s="115"/>
      <c r="V202" s="783"/>
      <c r="W202" s="135"/>
      <c r="X202" s="130"/>
      <c r="Y202" s="784"/>
      <c r="Z202" s="115"/>
      <c r="AA202" s="78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</row>
    <row r="203" spans="1:53">
      <c r="A203" s="169"/>
      <c r="B203" s="135"/>
      <c r="C203" s="781"/>
      <c r="D203" s="800"/>
      <c r="E203" s="797"/>
      <c r="F203" s="793"/>
      <c r="G203" s="782"/>
      <c r="H203" s="782"/>
      <c r="I203" s="782"/>
      <c r="J203" s="782"/>
      <c r="K203" s="793"/>
      <c r="L203" s="793"/>
      <c r="M203" s="782"/>
      <c r="N203" s="781"/>
      <c r="O203" s="795"/>
      <c r="P203" s="405"/>
      <c r="Q203" s="115"/>
      <c r="R203" s="115"/>
      <c r="S203" s="115"/>
      <c r="T203" s="115"/>
      <c r="U203" s="115"/>
      <c r="V203" s="783"/>
      <c r="W203" s="135"/>
      <c r="X203" s="130"/>
      <c r="Y203" s="784"/>
      <c r="Z203" s="115"/>
      <c r="AA203" s="796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</row>
    <row r="204" spans="1:53" ht="13.5" customHeight="1">
      <c r="A204" s="169"/>
      <c r="B204" s="135"/>
      <c r="C204" s="781"/>
      <c r="D204" s="800"/>
      <c r="E204" s="792"/>
      <c r="F204" s="793"/>
      <c r="G204" s="782"/>
      <c r="H204" s="782"/>
      <c r="I204" s="782"/>
      <c r="J204" s="782"/>
      <c r="K204" s="793"/>
      <c r="L204" s="793"/>
      <c r="M204" s="782"/>
      <c r="N204" s="781"/>
      <c r="O204" s="787"/>
      <c r="P204" s="405"/>
      <c r="Q204" s="115"/>
      <c r="R204" s="115"/>
      <c r="S204" s="115"/>
      <c r="T204" s="115"/>
      <c r="U204" s="115"/>
      <c r="V204" s="783"/>
      <c r="W204" s="135"/>
      <c r="X204" s="130"/>
      <c r="Y204" s="784"/>
      <c r="Z204" s="115"/>
      <c r="AA204" s="78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</row>
    <row r="205" spans="1:53" ht="13.5" customHeight="1">
      <c r="A205" s="169"/>
      <c r="B205" s="135"/>
      <c r="C205" s="781"/>
      <c r="D205" s="800"/>
      <c r="E205" s="793"/>
      <c r="F205" s="797"/>
      <c r="G205" s="782"/>
      <c r="H205" s="782"/>
      <c r="I205" s="782"/>
      <c r="J205" s="782"/>
      <c r="K205" s="804"/>
      <c r="L205" s="797"/>
      <c r="M205" s="782"/>
      <c r="N205" s="781"/>
      <c r="O205" s="795"/>
      <c r="P205" s="405"/>
      <c r="Q205" s="115"/>
      <c r="R205" s="115"/>
      <c r="S205" s="115"/>
      <c r="T205" s="115"/>
      <c r="U205" s="115"/>
      <c r="V205" s="783"/>
      <c r="W205" s="135"/>
      <c r="X205" s="130"/>
      <c r="Y205" s="784"/>
      <c r="Z205" s="115"/>
      <c r="AA205" s="796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</row>
    <row r="206" spans="1:53" hidden="1">
      <c r="A206" s="169"/>
      <c r="B206" s="135"/>
      <c r="C206" s="781"/>
      <c r="D206" s="800"/>
      <c r="E206" s="797"/>
      <c r="F206" s="793"/>
      <c r="G206" s="782"/>
      <c r="H206" s="782"/>
      <c r="I206" s="782"/>
      <c r="J206" s="782"/>
      <c r="K206" s="792"/>
      <c r="L206" s="792"/>
      <c r="M206" s="782"/>
      <c r="N206" s="781"/>
      <c r="O206" s="787"/>
      <c r="P206" s="405"/>
      <c r="Q206" s="115"/>
      <c r="R206" s="115"/>
      <c r="S206" s="115"/>
      <c r="T206" s="115"/>
      <c r="U206" s="115"/>
      <c r="V206" s="783"/>
      <c r="W206" s="135"/>
      <c r="X206" s="130"/>
      <c r="Y206" s="784"/>
      <c r="Z206" s="115"/>
      <c r="AA206" s="790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</row>
    <row r="207" spans="1:53" ht="13.5" customHeight="1">
      <c r="A207" s="169"/>
      <c r="B207" s="110"/>
      <c r="C207" s="781"/>
      <c r="D207" s="800"/>
      <c r="E207" s="793"/>
      <c r="F207" s="793"/>
      <c r="G207" s="782"/>
      <c r="H207" s="782"/>
      <c r="I207" s="782"/>
      <c r="J207" s="782"/>
      <c r="K207" s="797"/>
      <c r="L207" s="797"/>
      <c r="M207" s="782"/>
      <c r="N207" s="781"/>
      <c r="O207" s="787"/>
      <c r="P207" s="405"/>
      <c r="Q207" s="115"/>
      <c r="R207" s="115"/>
      <c r="S207" s="115"/>
      <c r="T207" s="115"/>
      <c r="U207" s="115"/>
      <c r="V207" s="783"/>
      <c r="W207" s="135"/>
      <c r="X207" s="130"/>
      <c r="Y207" s="784"/>
      <c r="Z207" s="115"/>
      <c r="AA207" s="78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</row>
    <row r="208" spans="1:53" ht="12" customHeight="1">
      <c r="A208" s="169"/>
      <c r="B208" s="135"/>
      <c r="C208" s="781"/>
      <c r="D208" s="800"/>
      <c r="E208" s="792"/>
      <c r="F208" s="793"/>
      <c r="G208" s="804"/>
      <c r="H208" s="782"/>
      <c r="I208" s="782"/>
      <c r="J208" s="782"/>
      <c r="K208" s="792"/>
      <c r="L208" s="793"/>
      <c r="M208" s="782"/>
      <c r="N208" s="786"/>
      <c r="O208" s="795"/>
      <c r="P208" s="405"/>
      <c r="Q208" s="115"/>
      <c r="R208" s="115"/>
      <c r="S208" s="115"/>
      <c r="T208" s="115"/>
      <c r="U208" s="115"/>
      <c r="V208" s="783"/>
      <c r="W208" s="135"/>
      <c r="X208" s="130"/>
      <c r="Y208" s="784"/>
      <c r="Z208" s="115"/>
      <c r="AA208" s="796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</row>
    <row r="209" spans="1:53" ht="13.5" customHeight="1">
      <c r="A209" s="169"/>
      <c r="B209" s="135"/>
      <c r="C209" s="781"/>
      <c r="D209" s="800"/>
      <c r="E209" s="804"/>
      <c r="F209" s="804"/>
      <c r="G209" s="782"/>
      <c r="H209" s="782"/>
      <c r="I209" s="782"/>
      <c r="J209" s="782"/>
      <c r="K209" s="805"/>
      <c r="L209" s="804"/>
      <c r="M209" s="782"/>
      <c r="N209" s="786"/>
      <c r="O209" s="787"/>
      <c r="P209" s="405"/>
      <c r="Q209" s="115"/>
      <c r="R209" s="115"/>
      <c r="S209" s="115"/>
      <c r="T209" s="115"/>
      <c r="U209" s="115"/>
      <c r="V209" s="783"/>
      <c r="W209" s="135"/>
      <c r="X209" s="130"/>
      <c r="Y209" s="784"/>
      <c r="Z209" s="115"/>
      <c r="AA209" s="799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</row>
    <row r="210" spans="1:53">
      <c r="A210" s="169"/>
      <c r="B210" s="135"/>
      <c r="C210" s="781"/>
      <c r="D210" s="800"/>
      <c r="E210" s="166"/>
      <c r="F210" s="166"/>
      <c r="G210" s="166"/>
      <c r="H210" s="166"/>
      <c r="I210" s="166"/>
      <c r="J210" s="166"/>
      <c r="K210" s="166"/>
      <c r="L210" s="166"/>
      <c r="M210" s="166"/>
      <c r="N210" s="786"/>
      <c r="O210" s="787"/>
      <c r="P210" s="405"/>
      <c r="Q210" s="115"/>
      <c r="R210" s="115"/>
      <c r="S210" s="115"/>
      <c r="T210" s="115"/>
      <c r="U210" s="115"/>
      <c r="V210" s="783"/>
      <c r="W210" s="135"/>
      <c r="X210" s="130"/>
      <c r="Y210" s="784"/>
      <c r="Z210" s="115"/>
      <c r="AA210" s="78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</row>
    <row r="211" spans="1:53" ht="12.75" customHeight="1">
      <c r="A211" s="169"/>
      <c r="B211" s="135"/>
      <c r="C211" s="781"/>
      <c r="D211" s="800"/>
      <c r="E211" s="166"/>
      <c r="F211" s="166"/>
      <c r="G211" s="166"/>
      <c r="H211" s="166"/>
      <c r="I211" s="166"/>
      <c r="J211" s="166"/>
      <c r="K211" s="166"/>
      <c r="L211" s="166"/>
      <c r="M211" s="166"/>
      <c r="N211" s="786"/>
      <c r="O211" s="787"/>
      <c r="P211" s="405"/>
      <c r="Q211" s="115"/>
      <c r="R211" s="115"/>
      <c r="S211" s="115"/>
      <c r="T211" s="115"/>
      <c r="U211" s="115"/>
      <c r="V211" s="783"/>
      <c r="W211" s="135"/>
      <c r="X211" s="130"/>
      <c r="Y211" s="784"/>
      <c r="Z211" s="115"/>
      <c r="AA211" s="78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</row>
    <row r="212" spans="1:53" ht="12" customHeight="1">
      <c r="A212" s="169"/>
      <c r="B212" s="135"/>
      <c r="C212" s="781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786"/>
      <c r="O212" s="787"/>
      <c r="P212" s="405"/>
      <c r="Q212" s="115"/>
      <c r="R212" s="115"/>
      <c r="S212" s="115"/>
      <c r="T212" s="115"/>
      <c r="U212" s="115"/>
      <c r="V212" s="783"/>
      <c r="W212" s="135"/>
      <c r="X212" s="130"/>
      <c r="Y212" s="784"/>
      <c r="Z212" s="115"/>
      <c r="AA212" s="78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</row>
    <row r="213" spans="1:53" ht="12.75" customHeight="1">
      <c r="A213" s="169"/>
      <c r="B213" s="135"/>
      <c r="C213" s="781"/>
      <c r="D213" s="166"/>
      <c r="E213" s="166"/>
      <c r="F213" s="166"/>
      <c r="G213" s="166"/>
      <c r="H213" s="166"/>
      <c r="I213" s="166"/>
      <c r="J213" s="801"/>
      <c r="K213" s="166"/>
      <c r="L213" s="166"/>
      <c r="M213" s="166"/>
      <c r="N213" s="789"/>
      <c r="O213" s="787"/>
      <c r="P213" s="405"/>
      <c r="Q213" s="115"/>
      <c r="R213" s="115"/>
      <c r="S213" s="115"/>
      <c r="T213" s="115"/>
      <c r="U213" s="115"/>
      <c r="V213" s="802"/>
      <c r="W213" s="135"/>
      <c r="X213" s="803"/>
      <c r="Y213" s="784"/>
      <c r="Z213" s="115"/>
      <c r="AA213" s="78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</row>
    <row r="214" spans="1:53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</row>
    <row r="215" spans="1:53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</row>
    <row r="216" spans="1:53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</row>
    <row r="217" spans="1:53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</row>
    <row r="218" spans="1:53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</row>
    <row r="219" spans="1:53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</row>
    <row r="220" spans="1:53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</row>
    <row r="221" spans="1:53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</row>
    <row r="222" spans="1:53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</row>
    <row r="223" spans="1:53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</row>
    <row r="224" spans="1:53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</row>
    <row r="225" spans="1:53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</row>
    <row r="226" spans="1:53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</row>
    <row r="227" spans="1:53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</row>
    <row r="228" spans="1:53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</row>
    <row r="229" spans="1:53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</row>
    <row r="230" spans="1:53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</row>
    <row r="231" spans="1:53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</row>
    <row r="232" spans="1:53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</row>
    <row r="233" spans="1:53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</row>
    <row r="234" spans="1:53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</row>
    <row r="235" spans="1:53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</row>
    <row r="236" spans="1:53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</row>
    <row r="237" spans="1:53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</row>
    <row r="238" spans="1:53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</row>
    <row r="239" spans="1:53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</row>
    <row r="240" spans="1:53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</row>
    <row r="241" spans="1:53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</row>
    <row r="242" spans="1:53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</row>
    <row r="243" spans="1:53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</row>
    <row r="244" spans="1:53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</row>
    <row r="245" spans="1:53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</row>
    <row r="246" spans="1:53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</row>
    <row r="247" spans="1:53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</row>
    <row r="248" spans="1:53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</row>
    <row r="249" spans="1:53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</row>
    <row r="250" spans="1:53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</row>
    <row r="251" spans="1:53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</row>
    <row r="252" spans="1:53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</row>
    <row r="253" spans="1:53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</row>
    <row r="254" spans="1:53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</row>
    <row r="255" spans="1:53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</row>
    <row r="256" spans="1:53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</row>
    <row r="257" spans="1:53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</row>
    <row r="258" spans="1:53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</row>
    <row r="259" spans="1:53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</row>
    <row r="260" spans="1:53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</row>
    <row r="261" spans="1:53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</row>
    <row r="262" spans="1:53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</row>
    <row r="263" spans="1:53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</row>
    <row r="264" spans="1:53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</row>
    <row r="265" spans="1:53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</row>
    <row r="266" spans="1:53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</row>
    <row r="267" spans="1:53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</row>
    <row r="268" spans="1:53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</row>
    <row r="269" spans="1:53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</row>
    <row r="270" spans="1:53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</row>
    <row r="271" spans="1:53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</row>
    <row r="272" spans="1:53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</row>
    <row r="273" spans="1:53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</row>
    <row r="274" spans="1:53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</row>
    <row r="275" spans="1:53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</row>
    <row r="276" spans="1:53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</row>
    <row r="277" spans="1:53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</row>
    <row r="278" spans="1:53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</row>
    <row r="279" spans="1:53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</row>
    <row r="280" spans="1:53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</row>
    <row r="281" spans="1:53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</row>
    <row r="282" spans="1:53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</row>
    <row r="283" spans="1:53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</row>
    <row r="284" spans="1:53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</row>
    <row r="285" spans="1:53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</row>
    <row r="286" spans="1:53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</row>
    <row r="287" spans="1:53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</row>
    <row r="288" spans="1:53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</row>
    <row r="289" spans="1:53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</row>
    <row r="290" spans="1:53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</row>
    <row r="291" spans="1:53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</row>
    <row r="292" spans="1:53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</row>
    <row r="293" spans="1:53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</row>
    <row r="294" spans="1:53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</row>
    <row r="295" spans="1:53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</row>
    <row r="296" spans="1:53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</row>
    <row r="297" spans="1:53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</row>
    <row r="298" spans="1:53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</row>
    <row r="299" spans="1:53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</row>
    <row r="300" spans="1:53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</row>
    <row r="301" spans="1:53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</row>
    <row r="302" spans="1:53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</row>
    <row r="303" spans="1:53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</row>
    <row r="304" spans="1:53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</row>
    <row r="305" spans="1:53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</row>
    <row r="306" spans="1:53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</row>
    <row r="307" spans="1:53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</row>
    <row r="308" spans="1:53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</row>
    <row r="309" spans="1:53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</row>
    <row r="310" spans="1:53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</row>
    <row r="311" spans="1:53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</row>
    <row r="312" spans="1:53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</row>
    <row r="313" spans="1:53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</row>
    <row r="314" spans="1:53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</row>
    <row r="315" spans="1:53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</row>
    <row r="316" spans="1:53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</row>
    <row r="317" spans="1:53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</row>
    <row r="318" spans="1:53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</row>
    <row r="319" spans="1:53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</row>
    <row r="320" spans="1:53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</row>
    <row r="321" spans="1:53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</row>
    <row r="322" spans="1:53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</row>
    <row r="323" spans="1:53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</row>
    <row r="324" spans="1:53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</row>
    <row r="325" spans="1:53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</row>
    <row r="326" spans="1:53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</row>
    <row r="327" spans="1:53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</row>
    <row r="328" spans="1:53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</row>
    <row r="329" spans="1:53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</row>
    <row r="330" spans="1:53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</row>
    <row r="331" spans="1:53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</row>
    <row r="332" spans="1:53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</row>
    <row r="333" spans="1:53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</row>
    <row r="334" spans="1:53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</row>
    <row r="335" spans="1:53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</row>
    <row r="336" spans="1:53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</row>
    <row r="337" spans="1:53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</row>
    <row r="338" spans="1:53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</row>
    <row r="339" spans="1:53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</row>
    <row r="340" spans="1:53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</row>
    <row r="341" spans="1:53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</row>
    <row r="342" spans="1:53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</row>
    <row r="343" spans="1:53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</row>
    <row r="344" spans="1:53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</row>
    <row r="345" spans="1:53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</row>
    <row r="346" spans="1:53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</row>
    <row r="347" spans="1:53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</row>
    <row r="348" spans="1:53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</row>
    <row r="349" spans="1:53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</row>
    <row r="350" spans="1:53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</row>
    <row r="351" spans="1:53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</row>
    <row r="352" spans="1:53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</row>
    <row r="353" spans="1:53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</row>
    <row r="354" spans="1:53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</row>
    <row r="355" spans="1:53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</row>
    <row r="356" spans="1:53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</row>
    <row r="357" spans="1:53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</row>
    <row r="358" spans="1:53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</row>
    <row r="359" spans="1:53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</row>
    <row r="360" spans="1:53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</row>
    <row r="361" spans="1:53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</row>
    <row r="362" spans="1:53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</row>
    <row r="363" spans="1:53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</row>
    <row r="364" spans="1:53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</row>
    <row r="365" spans="1:53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</row>
    <row r="366" spans="1:53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</row>
    <row r="367" spans="1:53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</row>
    <row r="368" spans="1:53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</row>
    <row r="369" spans="1:53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</row>
    <row r="370" spans="1:53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</row>
    <row r="371" spans="1:53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</row>
    <row r="372" spans="1:53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</row>
    <row r="373" spans="1:53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</row>
    <row r="374" spans="1:53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</row>
    <row r="375" spans="1:53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</row>
    <row r="376" spans="1:53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</row>
    <row r="377" spans="1:53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</row>
    <row r="378" spans="1:53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</row>
    <row r="379" spans="1:53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</row>
    <row r="380" spans="1:53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</row>
    <row r="381" spans="1:53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</row>
    <row r="382" spans="1:53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</row>
    <row r="383" spans="1:53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</row>
    <row r="384" spans="1:53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</row>
    <row r="385" spans="1:53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</row>
    <row r="386" spans="1:53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</row>
    <row r="387" spans="1:53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</row>
    <row r="388" spans="1:53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</row>
    <row r="389" spans="1:53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</row>
    <row r="390" spans="1:53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</row>
    <row r="391" spans="1:53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</row>
    <row r="392" spans="1:53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</row>
    <row r="393" spans="1:53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</row>
    <row r="394" spans="1:53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</row>
    <row r="395" spans="1:53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</row>
    <row r="396" spans="1:53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</row>
    <row r="397" spans="1:53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</row>
    <row r="398" spans="1:53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</row>
    <row r="399" spans="1:53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</row>
    <row r="400" spans="1:53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</row>
    <row r="401" spans="1:53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</row>
    <row r="402" spans="1:53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</row>
    <row r="403" spans="1:53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</row>
    <row r="404" spans="1:53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</row>
    <row r="405" spans="1:53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</row>
    <row r="406" spans="1:53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</row>
    <row r="407" spans="1:53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</row>
    <row r="408" spans="1:53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</row>
    <row r="409" spans="1:53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</row>
    <row r="410" spans="1:53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</row>
    <row r="411" spans="1:53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</row>
    <row r="412" spans="1:53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</row>
    <row r="413" spans="1:53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</row>
    <row r="414" spans="1:53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</row>
    <row r="415" spans="1:53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</row>
    <row r="416" spans="1:53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</row>
    <row r="417" spans="1:53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</row>
    <row r="418" spans="1:53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</row>
    <row r="419" spans="1:53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</row>
    <row r="420" spans="1:53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</row>
    <row r="421" spans="1:53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</row>
    <row r="422" spans="1:53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</row>
    <row r="423" spans="1:53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</row>
    <row r="424" spans="1:53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</row>
    <row r="425" spans="1:53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</row>
    <row r="426" spans="1:53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</row>
    <row r="427" spans="1:53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</row>
    <row r="428" spans="1:53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</row>
    <row r="429" spans="1:53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</row>
    <row r="430" spans="1:53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</row>
    <row r="431" spans="1:53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</row>
    <row r="432" spans="1:53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</row>
    <row r="433" spans="1:53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</row>
    <row r="434" spans="1:53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15"/>
    </row>
    <row r="435" spans="1:53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</row>
    <row r="436" spans="1:53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</row>
    <row r="437" spans="1:53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</row>
    <row r="438" spans="1:53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15"/>
    </row>
    <row r="439" spans="1:53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</row>
    <row r="440" spans="1:53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</row>
    <row r="441" spans="1:53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</row>
    <row r="442" spans="1:53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</row>
    <row r="443" spans="1:53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</row>
    <row r="444" spans="1:53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</row>
    <row r="445" spans="1:53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</row>
    <row r="446" spans="1:53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</row>
    <row r="447" spans="1:53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</row>
    <row r="448" spans="1:53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</row>
    <row r="449" spans="1:53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</row>
    <row r="450" spans="1:53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</row>
    <row r="451" spans="1:53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</row>
    <row r="452" spans="1:53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</row>
    <row r="453" spans="1:53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</row>
    <row r="454" spans="1:53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</row>
    <row r="455" spans="1:53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</row>
    <row r="456" spans="1:53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</row>
    <row r="457" spans="1:53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</row>
    <row r="458" spans="1:53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</row>
    <row r="459" spans="1:53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</row>
    <row r="460" spans="1:53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</row>
    <row r="461" spans="1:53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</row>
    <row r="462" spans="1:53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</row>
    <row r="463" spans="1:53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</row>
    <row r="464" spans="1:53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</row>
    <row r="465" spans="1:53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</row>
    <row r="466" spans="1:53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5"/>
      <c r="AV466" s="115"/>
      <c r="AW466" s="115"/>
      <c r="AX466" s="115"/>
      <c r="AY466" s="115"/>
      <c r="AZ466" s="115"/>
      <c r="BA466" s="115"/>
    </row>
    <row r="467" spans="1:53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</row>
    <row r="468" spans="1:53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</row>
    <row r="469" spans="1:53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</row>
    <row r="470" spans="1:53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5"/>
      <c r="AV470" s="115"/>
      <c r="AW470" s="115"/>
      <c r="AX470" s="115"/>
      <c r="AY470" s="115"/>
      <c r="AZ470" s="115"/>
      <c r="BA470" s="115"/>
    </row>
    <row r="471" spans="1:53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</row>
    <row r="472" spans="1:53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</row>
    <row r="473" spans="1:53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5"/>
      <c r="AV473" s="115"/>
      <c r="AW473" s="115"/>
      <c r="AX473" s="115"/>
      <c r="AY473" s="115"/>
      <c r="AZ473" s="115"/>
      <c r="BA473" s="115"/>
    </row>
    <row r="474" spans="1:53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</row>
    <row r="475" spans="1:53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</row>
    <row r="476" spans="1:53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</row>
    <row r="477" spans="1:53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</row>
    <row r="478" spans="1:53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</row>
    <row r="479" spans="1:53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</row>
    <row r="480" spans="1:53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</row>
    <row r="481" spans="1:53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</row>
    <row r="482" spans="1:53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5"/>
      <c r="AV482" s="115"/>
      <c r="AW482" s="115"/>
      <c r="AX482" s="115"/>
      <c r="AY482" s="115"/>
      <c r="AZ482" s="115"/>
      <c r="BA482" s="115"/>
    </row>
    <row r="483" spans="1:53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5"/>
      <c r="AV483" s="115"/>
      <c r="AW483" s="115"/>
      <c r="AX483" s="115"/>
      <c r="AY483" s="115"/>
      <c r="AZ483" s="115"/>
      <c r="BA483" s="115"/>
    </row>
    <row r="484" spans="1:53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</row>
    <row r="485" spans="1:53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</row>
    <row r="486" spans="1:53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</row>
    <row r="487" spans="1:53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5"/>
      <c r="AV487" s="115"/>
      <c r="AW487" s="115"/>
      <c r="AX487" s="115"/>
      <c r="AY487" s="115"/>
      <c r="AZ487" s="115"/>
      <c r="BA487" s="115"/>
    </row>
    <row r="488" spans="1:53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</row>
    <row r="489" spans="1:53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</row>
    <row r="490" spans="1:53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</row>
    <row r="491" spans="1:53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</row>
    <row r="492" spans="1:53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</row>
    <row r="493" spans="1:53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</row>
    <row r="494" spans="1:53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</row>
    <row r="495" spans="1:53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</row>
    <row r="496" spans="1:53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</row>
    <row r="497" spans="1:53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</row>
    <row r="498" spans="1:53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</row>
    <row r="499" spans="1:53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</row>
    <row r="500" spans="1:53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</row>
    <row r="501" spans="1:53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</row>
    <row r="502" spans="1:53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</row>
    <row r="503" spans="1:53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</row>
    <row r="504" spans="1:53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</row>
    <row r="505" spans="1:53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</row>
    <row r="506" spans="1:53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</row>
    <row r="507" spans="1:53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</row>
    <row r="508" spans="1:53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</row>
    <row r="509" spans="1:53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</row>
    <row r="510" spans="1:53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</row>
    <row r="511" spans="1:53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</row>
    <row r="512" spans="1:53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</row>
    <row r="513" spans="1:53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15"/>
      <c r="AY513" s="115"/>
      <c r="AZ513" s="115"/>
      <c r="BA513" s="115"/>
    </row>
    <row r="514" spans="1:53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</row>
    <row r="515" spans="1:53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15"/>
      <c r="AY515" s="115"/>
      <c r="AZ515" s="115"/>
      <c r="BA515" s="115"/>
    </row>
    <row r="516" spans="1:53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</row>
    <row r="517" spans="1:53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</row>
    <row r="518" spans="1:53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</row>
    <row r="519" spans="1:53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</row>
    <row r="520" spans="1:53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15"/>
      <c r="AY520" s="115"/>
      <c r="AZ520" s="115"/>
      <c r="BA520" s="115"/>
    </row>
    <row r="521" spans="1:53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15"/>
      <c r="AY521" s="115"/>
      <c r="AZ521" s="115"/>
      <c r="BA521" s="115"/>
    </row>
    <row r="522" spans="1:53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5"/>
      <c r="AV522" s="115"/>
      <c r="AW522" s="115"/>
      <c r="AX522" s="115"/>
      <c r="AY522" s="115"/>
      <c r="AZ522" s="115"/>
      <c r="BA522" s="115"/>
    </row>
    <row r="523" spans="1:53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15"/>
      <c r="AY523" s="115"/>
      <c r="AZ523" s="115"/>
      <c r="BA523" s="115"/>
    </row>
    <row r="524" spans="1:53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</row>
    <row r="525" spans="1:53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15"/>
      <c r="AY525" s="115"/>
      <c r="AZ525" s="115"/>
      <c r="BA525" s="115"/>
    </row>
    <row r="526" spans="1:53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15"/>
      <c r="AY526" s="115"/>
      <c r="AZ526" s="115"/>
      <c r="BA526" s="115"/>
    </row>
    <row r="527" spans="1:53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</row>
    <row r="528" spans="1:53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</row>
    <row r="529" spans="1:53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15"/>
      <c r="AY529" s="115"/>
      <c r="AZ529" s="115"/>
      <c r="BA529" s="115"/>
    </row>
    <row r="530" spans="1:53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15"/>
      <c r="AY530" s="115"/>
      <c r="AZ530" s="115"/>
      <c r="BA530" s="115"/>
    </row>
    <row r="531" spans="1:53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5"/>
      <c r="AV531" s="115"/>
      <c r="AW531" s="115"/>
      <c r="AX531" s="115"/>
      <c r="AY531" s="115"/>
      <c r="AZ531" s="115"/>
      <c r="BA531" s="115"/>
    </row>
    <row r="532" spans="1:53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</row>
    <row r="533" spans="1:53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15"/>
      <c r="AY533" s="115"/>
      <c r="AZ533" s="115"/>
      <c r="BA533" s="115"/>
    </row>
    <row r="534" spans="1:53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15"/>
      <c r="AY534" s="115"/>
      <c r="AZ534" s="115"/>
      <c r="BA534" s="115"/>
    </row>
    <row r="535" spans="1:53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15"/>
      <c r="AY535" s="115"/>
      <c r="AZ535" s="115"/>
      <c r="BA535" s="115"/>
    </row>
    <row r="536" spans="1:53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5"/>
      <c r="AQ536" s="115"/>
      <c r="AR536" s="115"/>
      <c r="AS536" s="115"/>
      <c r="AT536" s="115"/>
      <c r="AU536" s="115"/>
      <c r="AV536" s="115"/>
      <c r="AW536" s="115"/>
      <c r="AX536" s="115"/>
      <c r="AY536" s="115"/>
      <c r="AZ536" s="115"/>
      <c r="BA536" s="115"/>
    </row>
    <row r="537" spans="1:53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5"/>
      <c r="AM537" s="115"/>
      <c r="AN537" s="115"/>
      <c r="AO537" s="115"/>
      <c r="AP537" s="115"/>
      <c r="AQ537" s="115"/>
      <c r="AR537" s="115"/>
      <c r="AS537" s="115"/>
      <c r="AT537" s="115"/>
      <c r="AU537" s="115"/>
      <c r="AV537" s="115"/>
      <c r="AW537" s="115"/>
      <c r="AX537" s="115"/>
      <c r="AY537" s="115"/>
      <c r="AZ537" s="115"/>
      <c r="BA537" s="115"/>
    </row>
    <row r="538" spans="1:53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5"/>
      <c r="AR538" s="115"/>
      <c r="AS538" s="115"/>
      <c r="AT538" s="115"/>
      <c r="AU538" s="115"/>
      <c r="AV538" s="115"/>
      <c r="AW538" s="115"/>
      <c r="AX538" s="115"/>
      <c r="AY538" s="115"/>
      <c r="AZ538" s="115"/>
      <c r="BA538" s="115"/>
    </row>
    <row r="539" spans="1:53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  <c r="AP539" s="115"/>
      <c r="AQ539" s="115"/>
      <c r="AR539" s="115"/>
      <c r="AS539" s="115"/>
      <c r="AT539" s="115"/>
      <c r="AU539" s="115"/>
      <c r="AV539" s="115"/>
      <c r="AW539" s="115"/>
      <c r="AX539" s="115"/>
      <c r="AY539" s="115"/>
      <c r="AZ539" s="115"/>
      <c r="BA539" s="115"/>
    </row>
    <row r="540" spans="1:53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15"/>
      <c r="AY540" s="115"/>
      <c r="AZ540" s="115"/>
      <c r="BA540" s="115"/>
    </row>
    <row r="541" spans="1:53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5"/>
      <c r="AX541" s="115"/>
      <c r="AY541" s="115"/>
      <c r="AZ541" s="115"/>
      <c r="BA541" s="115"/>
    </row>
    <row r="542" spans="1:53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</row>
    <row r="543" spans="1:53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5"/>
      <c r="AM543" s="115"/>
      <c r="AN543" s="115"/>
      <c r="AO543" s="115"/>
      <c r="AP543" s="115"/>
      <c r="AQ543" s="115"/>
      <c r="AR543" s="115"/>
      <c r="AS543" s="115"/>
      <c r="AT543" s="115"/>
      <c r="AU543" s="115"/>
      <c r="AV543" s="115"/>
      <c r="AW543" s="115"/>
      <c r="AX543" s="115"/>
      <c r="AY543" s="115"/>
      <c r="AZ543" s="115"/>
      <c r="BA543" s="115"/>
    </row>
    <row r="544" spans="1:53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5"/>
      <c r="AN544" s="115"/>
      <c r="AO544" s="115"/>
      <c r="AP544" s="115"/>
      <c r="AQ544" s="115"/>
      <c r="AR544" s="115"/>
      <c r="AS544" s="115"/>
      <c r="AT544" s="115"/>
      <c r="AU544" s="115"/>
      <c r="AV544" s="115"/>
      <c r="AW544" s="115"/>
      <c r="AX544" s="115"/>
      <c r="AY544" s="115"/>
      <c r="AZ544" s="115"/>
      <c r="BA544" s="115"/>
    </row>
    <row r="545" spans="1:53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  <c r="AL545" s="115"/>
      <c r="AM545" s="115"/>
      <c r="AN545" s="115"/>
      <c r="AO545" s="115"/>
      <c r="AP545" s="115"/>
      <c r="AQ545" s="115"/>
      <c r="AR545" s="115"/>
      <c r="AS545" s="115"/>
      <c r="AT545" s="115"/>
      <c r="AU545" s="115"/>
      <c r="AV545" s="115"/>
      <c r="AW545" s="115"/>
      <c r="AX545" s="115"/>
      <c r="AY545" s="115"/>
      <c r="AZ545" s="115"/>
      <c r="BA545" s="115"/>
    </row>
    <row r="546" spans="1:53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5"/>
      <c r="AM546" s="115"/>
      <c r="AN546" s="115"/>
      <c r="AO546" s="115"/>
      <c r="AP546" s="115"/>
      <c r="AQ546" s="115"/>
      <c r="AR546" s="115"/>
      <c r="AS546" s="115"/>
      <c r="AT546" s="115"/>
      <c r="AU546" s="115"/>
      <c r="AV546" s="115"/>
      <c r="AW546" s="115"/>
      <c r="AX546" s="115"/>
      <c r="AY546" s="115"/>
      <c r="AZ546" s="115"/>
      <c r="BA546" s="115"/>
    </row>
    <row r="547" spans="1:53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5"/>
      <c r="AM547" s="115"/>
      <c r="AN547" s="115"/>
      <c r="AO547" s="115"/>
      <c r="AP547" s="115"/>
      <c r="AQ547" s="115"/>
      <c r="AR547" s="115"/>
      <c r="AS547" s="115"/>
      <c r="AT547" s="115"/>
      <c r="AU547" s="115"/>
      <c r="AV547" s="115"/>
      <c r="AW547" s="115"/>
      <c r="AX547" s="115"/>
      <c r="AY547" s="115"/>
      <c r="AZ547" s="115"/>
      <c r="BA547" s="115"/>
    </row>
    <row r="548" spans="1:53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  <c r="AL548" s="115"/>
      <c r="AM548" s="115"/>
      <c r="AN548" s="115"/>
      <c r="AO548" s="115"/>
      <c r="AP548" s="115"/>
      <c r="AQ548" s="115"/>
      <c r="AR548" s="115"/>
      <c r="AS548" s="115"/>
      <c r="AT548" s="115"/>
      <c r="AU548" s="115"/>
      <c r="AV548" s="115"/>
      <c r="AW548" s="115"/>
      <c r="AX548" s="115"/>
      <c r="AY548" s="115"/>
      <c r="AZ548" s="115"/>
      <c r="BA548" s="115"/>
    </row>
    <row r="549" spans="1:53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  <c r="AL549" s="115"/>
      <c r="AM549" s="115"/>
      <c r="AN549" s="115"/>
      <c r="AO549" s="115"/>
      <c r="AP549" s="115"/>
      <c r="AQ549" s="115"/>
      <c r="AR549" s="115"/>
      <c r="AS549" s="115"/>
      <c r="AT549" s="115"/>
      <c r="AU549" s="115"/>
      <c r="AV549" s="115"/>
      <c r="AW549" s="115"/>
      <c r="AX549" s="115"/>
      <c r="AY549" s="115"/>
      <c r="AZ549" s="115"/>
      <c r="BA549" s="115"/>
    </row>
    <row r="550" spans="1:53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  <c r="AL550" s="115"/>
      <c r="AM550" s="115"/>
      <c r="AN550" s="115"/>
      <c r="AO550" s="115"/>
      <c r="AP550" s="115"/>
      <c r="AQ550" s="115"/>
      <c r="AR550" s="115"/>
      <c r="AS550" s="115"/>
      <c r="AT550" s="115"/>
      <c r="AU550" s="115"/>
      <c r="AV550" s="115"/>
      <c r="AW550" s="115"/>
      <c r="AX550" s="115"/>
      <c r="AY550" s="115"/>
      <c r="AZ550" s="115"/>
      <c r="BA550" s="115"/>
    </row>
    <row r="551" spans="1:53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5"/>
      <c r="AM551" s="115"/>
      <c r="AN551" s="115"/>
      <c r="AO551" s="115"/>
      <c r="AP551" s="115"/>
      <c r="AQ551" s="115"/>
      <c r="AR551" s="115"/>
      <c r="AS551" s="115"/>
      <c r="AT551" s="115"/>
      <c r="AU551" s="115"/>
      <c r="AV551" s="115"/>
      <c r="AW551" s="115"/>
      <c r="AX551" s="115"/>
      <c r="AY551" s="115"/>
      <c r="AZ551" s="115"/>
      <c r="BA551" s="115"/>
    </row>
    <row r="552" spans="1:53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5"/>
      <c r="AM552" s="115"/>
      <c r="AN552" s="115"/>
      <c r="AO552" s="115"/>
      <c r="AP552" s="115"/>
      <c r="AQ552" s="115"/>
      <c r="AR552" s="115"/>
      <c r="AS552" s="115"/>
      <c r="AT552" s="115"/>
      <c r="AU552" s="115"/>
      <c r="AV552" s="115"/>
      <c r="AW552" s="115"/>
      <c r="AX552" s="115"/>
      <c r="AY552" s="115"/>
      <c r="AZ552" s="115"/>
      <c r="BA552" s="115"/>
    </row>
    <row r="553" spans="1:53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  <c r="AP553" s="115"/>
      <c r="AQ553" s="115"/>
      <c r="AR553" s="115"/>
      <c r="AS553" s="115"/>
      <c r="AT553" s="115"/>
      <c r="AU553" s="115"/>
      <c r="AV553" s="115"/>
      <c r="AW553" s="115"/>
      <c r="AX553" s="115"/>
      <c r="AY553" s="115"/>
      <c r="AZ553" s="115"/>
      <c r="BA553" s="115"/>
    </row>
    <row r="554" spans="1:53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5"/>
      <c r="AM554" s="115"/>
      <c r="AN554" s="115"/>
      <c r="AO554" s="115"/>
      <c r="AP554" s="115"/>
      <c r="AQ554" s="115"/>
      <c r="AR554" s="115"/>
      <c r="AS554" s="115"/>
      <c r="AT554" s="115"/>
      <c r="AU554" s="115"/>
      <c r="AV554" s="115"/>
      <c r="AW554" s="115"/>
      <c r="AX554" s="115"/>
      <c r="AY554" s="115"/>
      <c r="AZ554" s="115"/>
      <c r="BA554" s="115"/>
    </row>
    <row r="555" spans="1:53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  <c r="AP555" s="115"/>
      <c r="AQ555" s="115"/>
      <c r="AR555" s="115"/>
      <c r="AS555" s="115"/>
      <c r="AT555" s="115"/>
      <c r="AU555" s="115"/>
      <c r="AV555" s="115"/>
      <c r="AW555" s="115"/>
      <c r="AX555" s="115"/>
      <c r="AY555" s="115"/>
      <c r="AZ555" s="115"/>
      <c r="BA555" s="115"/>
    </row>
    <row r="556" spans="1:53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15"/>
      <c r="AT556" s="115"/>
      <c r="AU556" s="115"/>
      <c r="AV556" s="115"/>
      <c r="AW556" s="115"/>
      <c r="AX556" s="115"/>
      <c r="AY556" s="115"/>
      <c r="AZ556" s="115"/>
      <c r="BA556" s="115"/>
    </row>
    <row r="557" spans="1:53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5"/>
      <c r="AM557" s="115"/>
      <c r="AN557" s="115"/>
      <c r="AO557" s="115"/>
      <c r="AP557" s="115"/>
      <c r="AQ557" s="115"/>
      <c r="AR557" s="115"/>
      <c r="AS557" s="115"/>
      <c r="AT557" s="115"/>
      <c r="AU557" s="115"/>
      <c r="AV557" s="115"/>
      <c r="AW557" s="115"/>
      <c r="AX557" s="115"/>
      <c r="AY557" s="115"/>
      <c r="AZ557" s="115"/>
      <c r="BA557" s="115"/>
    </row>
    <row r="558" spans="1:53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  <c r="AT558" s="115"/>
      <c r="AU558" s="115"/>
      <c r="AV558" s="115"/>
      <c r="AW558" s="115"/>
      <c r="AX558" s="115"/>
      <c r="AY558" s="115"/>
      <c r="AZ558" s="115"/>
      <c r="BA558" s="115"/>
    </row>
    <row r="559" spans="1:53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</row>
    <row r="560" spans="1:53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5"/>
      <c r="AV560" s="115"/>
      <c r="AW560" s="115"/>
      <c r="AX560" s="115"/>
      <c r="AY560" s="115"/>
      <c r="AZ560" s="115"/>
      <c r="BA560" s="115"/>
    </row>
    <row r="561" spans="1:53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5"/>
      <c r="AM561" s="115"/>
      <c r="AN561" s="115"/>
      <c r="AO561" s="115"/>
      <c r="AP561" s="115"/>
      <c r="AQ561" s="115"/>
      <c r="AR561" s="115"/>
      <c r="AS561" s="115"/>
      <c r="AT561" s="115"/>
      <c r="AU561" s="115"/>
      <c r="AV561" s="115"/>
      <c r="AW561" s="115"/>
      <c r="AX561" s="115"/>
      <c r="AY561" s="115"/>
      <c r="AZ561" s="115"/>
      <c r="BA561" s="115"/>
    </row>
    <row r="562" spans="1:53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5"/>
      <c r="AM562" s="115"/>
      <c r="AN562" s="115"/>
      <c r="AO562" s="115"/>
      <c r="AP562" s="115"/>
      <c r="AQ562" s="115"/>
      <c r="AR562" s="115"/>
      <c r="AS562" s="115"/>
      <c r="AT562" s="115"/>
      <c r="AU562" s="115"/>
      <c r="AV562" s="115"/>
      <c r="AW562" s="115"/>
      <c r="AX562" s="115"/>
      <c r="AY562" s="115"/>
      <c r="AZ562" s="115"/>
      <c r="BA562" s="115"/>
    </row>
    <row r="563" spans="1:53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  <c r="AP563" s="115"/>
      <c r="AQ563" s="115"/>
      <c r="AR563" s="115"/>
      <c r="AS563" s="115"/>
      <c r="AT563" s="115"/>
      <c r="AU563" s="115"/>
      <c r="AV563" s="115"/>
      <c r="AW563" s="115"/>
      <c r="AX563" s="115"/>
      <c r="AY563" s="115"/>
      <c r="AZ563" s="115"/>
      <c r="BA563" s="115"/>
    </row>
    <row r="564" spans="1:53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5"/>
      <c r="AM564" s="115"/>
      <c r="AN564" s="115"/>
      <c r="AO564" s="115"/>
      <c r="AP564" s="115"/>
      <c r="AQ564" s="115"/>
      <c r="AR564" s="115"/>
      <c r="AS564" s="115"/>
      <c r="AT564" s="115"/>
      <c r="AU564" s="115"/>
      <c r="AV564" s="115"/>
      <c r="AW564" s="115"/>
      <c r="AX564" s="115"/>
      <c r="AY564" s="115"/>
      <c r="AZ564" s="115"/>
      <c r="BA564" s="115"/>
    </row>
    <row r="565" spans="1:53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  <c r="AO565" s="115"/>
      <c r="AP565" s="115"/>
      <c r="AQ565" s="115"/>
      <c r="AR565" s="115"/>
      <c r="AS565" s="115"/>
      <c r="AT565" s="115"/>
      <c r="AU565" s="115"/>
      <c r="AV565" s="115"/>
      <c r="AW565" s="115"/>
      <c r="AX565" s="115"/>
      <c r="AY565" s="115"/>
      <c r="AZ565" s="115"/>
      <c r="BA565" s="115"/>
    </row>
    <row r="566" spans="1:53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  <c r="AL566" s="115"/>
      <c r="AM566" s="115"/>
      <c r="AN566" s="115"/>
      <c r="AO566" s="115"/>
      <c r="AP566" s="115"/>
      <c r="AQ566" s="115"/>
      <c r="AR566" s="115"/>
      <c r="AS566" s="115"/>
      <c r="AT566" s="115"/>
      <c r="AU566" s="115"/>
      <c r="AV566" s="115"/>
      <c r="AW566" s="115"/>
      <c r="AX566" s="115"/>
      <c r="AY566" s="115"/>
      <c r="AZ566" s="115"/>
      <c r="BA566" s="115"/>
    </row>
    <row r="567" spans="1:53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  <c r="AL567" s="115"/>
      <c r="AM567" s="115"/>
      <c r="AN567" s="115"/>
      <c r="AO567" s="115"/>
      <c r="AP567" s="115"/>
      <c r="AQ567" s="115"/>
      <c r="AR567" s="115"/>
      <c r="AS567" s="115"/>
      <c r="AT567" s="115"/>
      <c r="AU567" s="115"/>
      <c r="AV567" s="115"/>
      <c r="AW567" s="115"/>
      <c r="AX567" s="115"/>
      <c r="AY567" s="115"/>
      <c r="AZ567" s="115"/>
      <c r="BA567" s="115"/>
    </row>
    <row r="568" spans="1:53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  <c r="AL568" s="115"/>
      <c r="AM568" s="115"/>
      <c r="AN568" s="115"/>
      <c r="AO568" s="115"/>
      <c r="AP568" s="115"/>
      <c r="AQ568" s="115"/>
      <c r="AR568" s="115"/>
      <c r="AS568" s="115"/>
      <c r="AT568" s="115"/>
      <c r="AU568" s="115"/>
      <c r="AV568" s="115"/>
      <c r="AW568" s="115"/>
      <c r="AX568" s="115"/>
      <c r="AY568" s="115"/>
      <c r="AZ568" s="115"/>
      <c r="BA568" s="115"/>
    </row>
    <row r="569" spans="1:53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  <c r="AP569" s="115"/>
      <c r="AQ569" s="115"/>
      <c r="AR569" s="115"/>
      <c r="AS569" s="115"/>
      <c r="AT569" s="115"/>
      <c r="AU569" s="115"/>
      <c r="AV569" s="115"/>
      <c r="AW569" s="115"/>
      <c r="AX569" s="115"/>
      <c r="AY569" s="115"/>
      <c r="AZ569" s="115"/>
      <c r="BA569" s="115"/>
    </row>
    <row r="570" spans="1:53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  <c r="AL570" s="115"/>
      <c r="AM570" s="115"/>
      <c r="AN570" s="115"/>
      <c r="AO570" s="115"/>
      <c r="AP570" s="115"/>
      <c r="AQ570" s="115"/>
      <c r="AR570" s="115"/>
      <c r="AS570" s="115"/>
      <c r="AT570" s="115"/>
      <c r="AU570" s="115"/>
      <c r="AV570" s="115"/>
      <c r="AW570" s="115"/>
      <c r="AX570" s="115"/>
      <c r="AY570" s="115"/>
      <c r="AZ570" s="115"/>
      <c r="BA570" s="115"/>
    </row>
    <row r="571" spans="1:53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  <c r="AL571" s="115"/>
      <c r="AM571" s="115"/>
      <c r="AN571" s="115"/>
      <c r="AO571" s="115"/>
      <c r="AP571" s="115"/>
      <c r="AQ571" s="115"/>
      <c r="AR571" s="115"/>
      <c r="AS571" s="115"/>
      <c r="AT571" s="115"/>
      <c r="AU571" s="115"/>
      <c r="AV571" s="115"/>
      <c r="AW571" s="115"/>
      <c r="AX571" s="115"/>
      <c r="AY571" s="115"/>
      <c r="AZ571" s="115"/>
      <c r="BA571" s="115"/>
    </row>
    <row r="572" spans="1:53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  <c r="AL572" s="115"/>
      <c r="AM572" s="115"/>
      <c r="AN572" s="115"/>
      <c r="AO572" s="115"/>
      <c r="AP572" s="115"/>
      <c r="AQ572" s="115"/>
      <c r="AR572" s="115"/>
      <c r="AS572" s="115"/>
      <c r="AT572" s="115"/>
      <c r="AU572" s="115"/>
      <c r="AV572" s="115"/>
      <c r="AW572" s="115"/>
      <c r="AX572" s="115"/>
      <c r="AY572" s="115"/>
      <c r="AZ572" s="115"/>
      <c r="BA572" s="115"/>
    </row>
    <row r="573" spans="1:53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  <c r="AL573" s="115"/>
      <c r="AM573" s="115"/>
      <c r="AN573" s="115"/>
      <c r="AO573" s="115"/>
      <c r="AP573" s="115"/>
      <c r="AQ573" s="115"/>
      <c r="AR573" s="115"/>
      <c r="AS573" s="115"/>
      <c r="AT573" s="115"/>
      <c r="AU573" s="115"/>
      <c r="AV573" s="115"/>
      <c r="AW573" s="115"/>
      <c r="AX573" s="115"/>
      <c r="AY573" s="115"/>
      <c r="AZ573" s="115"/>
      <c r="BA573" s="115"/>
    </row>
    <row r="574" spans="1:53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  <c r="AL574" s="115"/>
      <c r="AM574" s="115"/>
      <c r="AN574" s="115"/>
      <c r="AO574" s="115"/>
      <c r="AP574" s="115"/>
      <c r="AQ574" s="115"/>
      <c r="AR574" s="115"/>
      <c r="AS574" s="115"/>
      <c r="AT574" s="115"/>
      <c r="AU574" s="115"/>
      <c r="AV574" s="115"/>
      <c r="AW574" s="115"/>
      <c r="AX574" s="115"/>
      <c r="AY574" s="115"/>
      <c r="AZ574" s="115"/>
      <c r="BA574" s="115"/>
    </row>
    <row r="575" spans="1:53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  <c r="AL575" s="115"/>
      <c r="AM575" s="115"/>
      <c r="AN575" s="115"/>
      <c r="AO575" s="115"/>
      <c r="AP575" s="115"/>
      <c r="AQ575" s="115"/>
      <c r="AR575" s="115"/>
      <c r="AS575" s="115"/>
      <c r="AT575" s="115"/>
      <c r="AU575" s="115"/>
      <c r="AV575" s="115"/>
      <c r="AW575" s="115"/>
      <c r="AX575" s="115"/>
      <c r="AY575" s="115"/>
      <c r="AZ575" s="115"/>
      <c r="BA575" s="115"/>
    </row>
    <row r="576" spans="1:53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  <c r="AL576" s="115"/>
      <c r="AM576" s="115"/>
      <c r="AN576" s="115"/>
      <c r="AO576" s="115"/>
      <c r="AP576" s="115"/>
      <c r="AQ576" s="115"/>
      <c r="AR576" s="115"/>
      <c r="AS576" s="115"/>
      <c r="AT576" s="115"/>
      <c r="AU576" s="115"/>
      <c r="AV576" s="115"/>
      <c r="AW576" s="115"/>
      <c r="AX576" s="115"/>
      <c r="AY576" s="115"/>
      <c r="AZ576" s="115"/>
      <c r="BA576" s="115"/>
    </row>
    <row r="577" spans="1:53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  <c r="AL577" s="115"/>
      <c r="AM577" s="115"/>
      <c r="AN577" s="115"/>
      <c r="AO577" s="115"/>
      <c r="AP577" s="115"/>
      <c r="AQ577" s="115"/>
      <c r="AR577" s="115"/>
      <c r="AS577" s="115"/>
      <c r="AT577" s="115"/>
      <c r="AU577" s="115"/>
      <c r="AV577" s="115"/>
      <c r="AW577" s="115"/>
      <c r="AX577" s="115"/>
      <c r="AY577" s="115"/>
      <c r="AZ577" s="115"/>
      <c r="BA577" s="115"/>
    </row>
    <row r="578" spans="1:53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  <c r="AL578" s="115"/>
      <c r="AM578" s="115"/>
      <c r="AN578" s="115"/>
      <c r="AO578" s="115"/>
      <c r="AP578" s="115"/>
      <c r="AQ578" s="115"/>
      <c r="AR578" s="115"/>
      <c r="AS578" s="115"/>
      <c r="AT578" s="115"/>
      <c r="AU578" s="115"/>
      <c r="AV578" s="115"/>
      <c r="AW578" s="115"/>
      <c r="AX578" s="115"/>
      <c r="AY578" s="115"/>
      <c r="AZ578" s="115"/>
      <c r="BA578" s="115"/>
    </row>
    <row r="579" spans="1:53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  <c r="AL579" s="115"/>
      <c r="AM579" s="115"/>
      <c r="AN579" s="115"/>
      <c r="AO579" s="115"/>
      <c r="AP579" s="115"/>
      <c r="AQ579" s="115"/>
      <c r="AR579" s="115"/>
      <c r="AS579" s="115"/>
      <c r="AT579" s="115"/>
      <c r="AU579" s="115"/>
      <c r="AV579" s="115"/>
      <c r="AW579" s="115"/>
      <c r="AX579" s="115"/>
      <c r="AY579" s="115"/>
      <c r="AZ579" s="115"/>
      <c r="BA579" s="115"/>
    </row>
    <row r="580" spans="1:53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5"/>
      <c r="AQ580" s="115"/>
      <c r="AR580" s="115"/>
      <c r="AS580" s="115"/>
      <c r="AT580" s="115"/>
      <c r="AU580" s="115"/>
      <c r="AV580" s="115"/>
      <c r="AW580" s="115"/>
      <c r="AX580" s="115"/>
      <c r="AY580" s="115"/>
      <c r="AZ580" s="115"/>
      <c r="BA580" s="115"/>
    </row>
    <row r="581" spans="1:53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  <c r="AL581" s="115"/>
      <c r="AM581" s="115"/>
      <c r="AN581" s="115"/>
      <c r="AO581" s="115"/>
      <c r="AP581" s="115"/>
      <c r="AQ581" s="115"/>
      <c r="AR581" s="115"/>
      <c r="AS581" s="115"/>
      <c r="AT581" s="115"/>
      <c r="AU581" s="115"/>
      <c r="AV581" s="115"/>
      <c r="AW581" s="115"/>
      <c r="AX581" s="115"/>
      <c r="AY581" s="115"/>
      <c r="AZ581" s="115"/>
      <c r="BA581" s="115"/>
    </row>
    <row r="582" spans="1:53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  <c r="AO582" s="115"/>
      <c r="AP582" s="115"/>
      <c r="AQ582" s="115"/>
      <c r="AR582" s="115"/>
      <c r="AS582" s="115"/>
      <c r="AT582" s="115"/>
      <c r="AU582" s="115"/>
      <c r="AV582" s="115"/>
      <c r="AW582" s="115"/>
      <c r="AX582" s="115"/>
      <c r="AY582" s="115"/>
      <c r="AZ582" s="115"/>
      <c r="BA582" s="115"/>
    </row>
    <row r="583" spans="1:53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  <c r="AL583" s="115"/>
      <c r="AM583" s="115"/>
      <c r="AN583" s="115"/>
      <c r="AO583" s="115"/>
      <c r="AP583" s="115"/>
      <c r="AQ583" s="115"/>
      <c r="AR583" s="115"/>
      <c r="AS583" s="115"/>
      <c r="AT583" s="115"/>
      <c r="AU583" s="115"/>
      <c r="AV583" s="115"/>
      <c r="AW583" s="115"/>
      <c r="AX583" s="115"/>
      <c r="AY583" s="115"/>
      <c r="AZ583" s="115"/>
      <c r="BA583" s="115"/>
    </row>
    <row r="584" spans="1:53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  <c r="AL584" s="115"/>
      <c r="AM584" s="115"/>
      <c r="AN584" s="115"/>
      <c r="AO584" s="115"/>
      <c r="AP584" s="115"/>
      <c r="AQ584" s="115"/>
      <c r="AR584" s="115"/>
      <c r="AS584" s="115"/>
      <c r="AT584" s="115"/>
      <c r="AU584" s="115"/>
      <c r="AV584" s="115"/>
      <c r="AW584" s="115"/>
      <c r="AX584" s="115"/>
      <c r="AY584" s="115"/>
      <c r="AZ584" s="115"/>
      <c r="BA584" s="115"/>
    </row>
    <row r="585" spans="1:53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</row>
    <row r="586" spans="1:53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</row>
    <row r="587" spans="1:53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  <c r="AN587" s="115"/>
      <c r="AO587" s="115"/>
      <c r="AP587" s="115"/>
      <c r="AQ587" s="115"/>
      <c r="AR587" s="115"/>
      <c r="AS587" s="115"/>
      <c r="AT587" s="115"/>
      <c r="AU587" s="115"/>
      <c r="AV587" s="115"/>
      <c r="AW587" s="115"/>
      <c r="AX587" s="115"/>
      <c r="AY587" s="115"/>
      <c r="AZ587" s="115"/>
      <c r="BA587" s="115"/>
    </row>
    <row r="588" spans="1:53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  <c r="AP588" s="115"/>
      <c r="AQ588" s="115"/>
      <c r="AR588" s="115"/>
      <c r="AS588" s="115"/>
      <c r="AT588" s="115"/>
      <c r="AU588" s="115"/>
      <c r="AV588" s="115"/>
      <c r="AW588" s="115"/>
      <c r="AX588" s="115"/>
      <c r="AY588" s="115"/>
      <c r="AZ588" s="115"/>
      <c r="BA588" s="115"/>
    </row>
    <row r="589" spans="1:53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  <c r="AL589" s="115"/>
      <c r="AM589" s="115"/>
      <c r="AN589" s="115"/>
      <c r="AO589" s="115"/>
      <c r="AP589" s="115"/>
      <c r="AQ589" s="115"/>
      <c r="AR589" s="115"/>
      <c r="AS589" s="115"/>
      <c r="AT589" s="115"/>
      <c r="AU589" s="115"/>
      <c r="AV589" s="115"/>
      <c r="AW589" s="115"/>
      <c r="AX589" s="115"/>
      <c r="AY589" s="115"/>
      <c r="AZ589" s="115"/>
      <c r="BA589" s="115"/>
    </row>
    <row r="590" spans="1:53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  <c r="AN590" s="115"/>
      <c r="AO590" s="115"/>
      <c r="AP590" s="115"/>
      <c r="AQ590" s="115"/>
      <c r="AR590" s="115"/>
      <c r="AS590" s="115"/>
      <c r="AT590" s="115"/>
      <c r="AU590" s="115"/>
      <c r="AV590" s="115"/>
      <c r="AW590" s="115"/>
      <c r="AX590" s="115"/>
      <c r="AY590" s="115"/>
      <c r="AZ590" s="115"/>
      <c r="BA590" s="115"/>
    </row>
    <row r="591" spans="1:53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5"/>
      <c r="AQ591" s="115"/>
      <c r="AR591" s="115"/>
      <c r="AS591" s="115"/>
      <c r="AT591" s="115"/>
      <c r="AU591" s="115"/>
      <c r="AV591" s="115"/>
      <c r="AW591" s="115"/>
      <c r="AX591" s="115"/>
      <c r="AY591" s="115"/>
      <c r="AZ591" s="115"/>
      <c r="BA591" s="115"/>
    </row>
    <row r="592" spans="1:53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  <c r="AL592" s="115"/>
      <c r="AM592" s="115"/>
      <c r="AN592" s="115"/>
      <c r="AO592" s="115"/>
      <c r="AP592" s="115"/>
      <c r="AQ592" s="115"/>
      <c r="AR592" s="115"/>
      <c r="AS592" s="115"/>
      <c r="AT592" s="115"/>
      <c r="AU592" s="115"/>
      <c r="AV592" s="115"/>
      <c r="AW592" s="115"/>
      <c r="AX592" s="115"/>
      <c r="AY592" s="115"/>
      <c r="AZ592" s="115"/>
      <c r="BA592" s="115"/>
    </row>
    <row r="593" spans="1:53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</row>
    <row r="594" spans="1:53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  <c r="AL594" s="115"/>
      <c r="AM594" s="115"/>
      <c r="AN594" s="115"/>
      <c r="AO594" s="115"/>
      <c r="AP594" s="115"/>
      <c r="AQ594" s="115"/>
      <c r="AR594" s="115"/>
      <c r="AS594" s="115"/>
      <c r="AT594" s="115"/>
      <c r="AU594" s="115"/>
      <c r="AV594" s="115"/>
      <c r="AW594" s="115"/>
      <c r="AX594" s="115"/>
      <c r="AY594" s="115"/>
      <c r="AZ594" s="115"/>
      <c r="BA594" s="115"/>
    </row>
    <row r="595" spans="1:53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  <c r="AL595" s="115"/>
      <c r="AM595" s="115"/>
      <c r="AN595" s="115"/>
      <c r="AO595" s="115"/>
      <c r="AP595" s="115"/>
      <c r="AQ595" s="115"/>
      <c r="AR595" s="115"/>
      <c r="AS595" s="115"/>
      <c r="AT595" s="115"/>
      <c r="AU595" s="115"/>
      <c r="AV595" s="115"/>
      <c r="AW595" s="115"/>
      <c r="AX595" s="115"/>
      <c r="AY595" s="115"/>
      <c r="AZ595" s="115"/>
      <c r="BA595" s="115"/>
    </row>
    <row r="596" spans="1:53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  <c r="AL596" s="115"/>
      <c r="AM596" s="115"/>
      <c r="AN596" s="115"/>
      <c r="AO596" s="115"/>
      <c r="AP596" s="115"/>
      <c r="AQ596" s="115"/>
      <c r="AR596" s="115"/>
      <c r="AS596" s="115"/>
      <c r="AT596" s="115"/>
      <c r="AU596" s="115"/>
      <c r="AV596" s="115"/>
      <c r="AW596" s="115"/>
      <c r="AX596" s="115"/>
      <c r="AY596" s="115"/>
      <c r="AZ596" s="115"/>
      <c r="BA596" s="115"/>
    </row>
    <row r="597" spans="1:53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  <c r="AL597" s="115"/>
      <c r="AM597" s="115"/>
      <c r="AN597" s="115"/>
      <c r="AO597" s="115"/>
      <c r="AP597" s="115"/>
      <c r="AQ597" s="115"/>
      <c r="AR597" s="115"/>
      <c r="AS597" s="115"/>
      <c r="AT597" s="115"/>
      <c r="AU597" s="115"/>
      <c r="AV597" s="115"/>
      <c r="AW597" s="115"/>
      <c r="AX597" s="115"/>
      <c r="AY597" s="115"/>
      <c r="AZ597" s="115"/>
      <c r="BA597" s="115"/>
    </row>
    <row r="598" spans="1:53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  <c r="AL598" s="115"/>
      <c r="AM598" s="115"/>
      <c r="AN598" s="115"/>
      <c r="AO598" s="115"/>
      <c r="AP598" s="115"/>
      <c r="AQ598" s="115"/>
      <c r="AR598" s="115"/>
      <c r="AS598" s="115"/>
      <c r="AT598" s="115"/>
      <c r="AU598" s="115"/>
      <c r="AV598" s="115"/>
      <c r="AW598" s="115"/>
      <c r="AX598" s="115"/>
      <c r="AY598" s="115"/>
      <c r="AZ598" s="115"/>
      <c r="BA598" s="115"/>
    </row>
    <row r="599" spans="1:53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  <c r="AL599" s="115"/>
      <c r="AM599" s="115"/>
      <c r="AN599" s="115"/>
      <c r="AO599" s="115"/>
      <c r="AP599" s="115"/>
      <c r="AQ599" s="115"/>
      <c r="AR599" s="115"/>
      <c r="AS599" s="115"/>
      <c r="AT599" s="115"/>
      <c r="AU599" s="115"/>
      <c r="AV599" s="115"/>
      <c r="AW599" s="115"/>
      <c r="AX599" s="115"/>
      <c r="AY599" s="115"/>
      <c r="AZ599" s="115"/>
      <c r="BA599" s="115"/>
    </row>
    <row r="600" spans="1:53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  <c r="AL600" s="115"/>
      <c r="AM600" s="115"/>
      <c r="AN600" s="115"/>
      <c r="AO600" s="115"/>
      <c r="AP600" s="115"/>
      <c r="AQ600" s="115"/>
      <c r="AR600" s="115"/>
      <c r="AS600" s="115"/>
      <c r="AT600" s="115"/>
      <c r="AU600" s="115"/>
      <c r="AV600" s="115"/>
      <c r="AW600" s="115"/>
      <c r="AX600" s="115"/>
      <c r="AY600" s="115"/>
      <c r="AZ600" s="115"/>
      <c r="BA600" s="115"/>
    </row>
    <row r="601" spans="1:53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  <c r="AL601" s="115"/>
      <c r="AM601" s="115"/>
      <c r="AN601" s="115"/>
      <c r="AO601" s="115"/>
      <c r="AP601" s="115"/>
      <c r="AQ601" s="115"/>
      <c r="AR601" s="115"/>
      <c r="AS601" s="115"/>
      <c r="AT601" s="115"/>
      <c r="AU601" s="115"/>
      <c r="AV601" s="115"/>
      <c r="AW601" s="115"/>
      <c r="AX601" s="115"/>
      <c r="AY601" s="115"/>
      <c r="AZ601" s="115"/>
      <c r="BA601" s="115"/>
    </row>
    <row r="602" spans="1:53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  <c r="AP602" s="115"/>
      <c r="AQ602" s="115"/>
      <c r="AR602" s="115"/>
      <c r="AS602" s="115"/>
      <c r="AT602" s="115"/>
      <c r="AU602" s="115"/>
      <c r="AV602" s="115"/>
      <c r="AW602" s="115"/>
      <c r="AX602" s="115"/>
      <c r="AY602" s="115"/>
      <c r="AZ602" s="115"/>
      <c r="BA602" s="115"/>
    </row>
    <row r="603" spans="1:53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  <c r="AL603" s="115"/>
      <c r="AM603" s="115"/>
      <c r="AN603" s="115"/>
      <c r="AO603" s="115"/>
      <c r="AP603" s="115"/>
      <c r="AQ603" s="115"/>
      <c r="AR603" s="115"/>
      <c r="AS603" s="115"/>
      <c r="AT603" s="115"/>
      <c r="AU603" s="115"/>
      <c r="AV603" s="115"/>
      <c r="AW603" s="115"/>
      <c r="AX603" s="115"/>
      <c r="AY603" s="115"/>
      <c r="AZ603" s="115"/>
      <c r="BA603" s="115"/>
    </row>
    <row r="604" spans="1:53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  <c r="AP604" s="115"/>
      <c r="AQ604" s="115"/>
      <c r="AR604" s="115"/>
      <c r="AS604" s="115"/>
      <c r="AT604" s="115"/>
      <c r="AU604" s="115"/>
      <c r="AV604" s="115"/>
      <c r="AW604" s="115"/>
      <c r="AX604" s="115"/>
      <c r="AY604" s="115"/>
      <c r="AZ604" s="115"/>
      <c r="BA604" s="115"/>
    </row>
    <row r="605" spans="1:53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  <c r="AL605" s="115"/>
      <c r="AM605" s="115"/>
      <c r="AN605" s="115"/>
      <c r="AO605" s="115"/>
      <c r="AP605" s="115"/>
      <c r="AQ605" s="115"/>
      <c r="AR605" s="115"/>
      <c r="AS605" s="115"/>
      <c r="AT605" s="115"/>
      <c r="AU605" s="115"/>
      <c r="AV605" s="115"/>
      <c r="AW605" s="115"/>
      <c r="AX605" s="115"/>
      <c r="AY605" s="115"/>
      <c r="AZ605" s="115"/>
      <c r="BA605" s="115"/>
    </row>
    <row r="606" spans="1:53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5"/>
      <c r="AV606" s="115"/>
      <c r="AW606" s="115"/>
      <c r="AX606" s="115"/>
      <c r="AY606" s="115"/>
      <c r="AZ606" s="115"/>
      <c r="BA606" s="115"/>
    </row>
    <row r="607" spans="1:53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15"/>
      <c r="AU607" s="115"/>
      <c r="AV607" s="115"/>
      <c r="AW607" s="115"/>
      <c r="AX607" s="115"/>
      <c r="AY607" s="115"/>
      <c r="AZ607" s="115"/>
      <c r="BA607" s="115"/>
    </row>
    <row r="608" spans="1:53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  <c r="AL608" s="115"/>
      <c r="AM608" s="115"/>
      <c r="AN608" s="115"/>
      <c r="AO608" s="115"/>
      <c r="AP608" s="115"/>
      <c r="AQ608" s="115"/>
      <c r="AR608" s="115"/>
      <c r="AS608" s="115"/>
      <c r="AT608" s="115"/>
      <c r="AU608" s="115"/>
      <c r="AV608" s="115"/>
      <c r="AW608" s="115"/>
      <c r="AX608" s="115"/>
      <c r="AY608" s="115"/>
      <c r="AZ608" s="115"/>
      <c r="BA608" s="115"/>
    </row>
    <row r="609" spans="1:53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  <c r="AL609" s="115"/>
      <c r="AM609" s="115"/>
      <c r="AN609" s="115"/>
      <c r="AO609" s="115"/>
      <c r="AP609" s="115"/>
      <c r="AQ609" s="115"/>
      <c r="AR609" s="115"/>
      <c r="AS609" s="115"/>
      <c r="AT609" s="115"/>
      <c r="AU609" s="115"/>
      <c r="AV609" s="115"/>
      <c r="AW609" s="115"/>
      <c r="AX609" s="115"/>
      <c r="AY609" s="115"/>
      <c r="AZ609" s="115"/>
      <c r="BA609" s="115"/>
    </row>
    <row r="610" spans="1:53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  <c r="AN610" s="115"/>
      <c r="AO610" s="115"/>
      <c r="AP610" s="115"/>
      <c r="AQ610" s="115"/>
      <c r="AR610" s="115"/>
      <c r="AS610" s="115"/>
      <c r="AT610" s="115"/>
      <c r="AU610" s="115"/>
      <c r="AV610" s="115"/>
      <c r="AW610" s="115"/>
      <c r="AX610" s="115"/>
      <c r="AY610" s="115"/>
      <c r="AZ610" s="115"/>
      <c r="BA610" s="115"/>
    </row>
    <row r="611" spans="1:53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  <c r="AL611" s="115"/>
      <c r="AM611" s="115"/>
      <c r="AN611" s="115"/>
      <c r="AO611" s="115"/>
      <c r="AP611" s="115"/>
      <c r="AQ611" s="115"/>
      <c r="AR611" s="115"/>
      <c r="AS611" s="115"/>
      <c r="AT611" s="115"/>
      <c r="AU611" s="115"/>
      <c r="AV611" s="115"/>
      <c r="AW611" s="115"/>
      <c r="AX611" s="115"/>
      <c r="AY611" s="115"/>
      <c r="AZ611" s="115"/>
      <c r="BA611" s="115"/>
    </row>
    <row r="612" spans="1:53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  <c r="AL612" s="115"/>
      <c r="AM612" s="115"/>
      <c r="AN612" s="115"/>
      <c r="AO612" s="115"/>
      <c r="AP612" s="115"/>
      <c r="AQ612" s="115"/>
      <c r="AR612" s="115"/>
      <c r="AS612" s="115"/>
      <c r="AT612" s="115"/>
      <c r="AU612" s="115"/>
      <c r="AV612" s="115"/>
      <c r="AW612" s="115"/>
      <c r="AX612" s="115"/>
      <c r="AY612" s="115"/>
      <c r="AZ612" s="115"/>
      <c r="BA612" s="115"/>
    </row>
    <row r="613" spans="1:53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  <c r="AN613" s="115"/>
      <c r="AO613" s="115"/>
      <c r="AP613" s="115"/>
      <c r="AQ613" s="115"/>
      <c r="AR613" s="115"/>
      <c r="AS613" s="115"/>
      <c r="AT613" s="115"/>
      <c r="AU613" s="115"/>
      <c r="AV613" s="115"/>
      <c r="AW613" s="115"/>
      <c r="AX613" s="115"/>
      <c r="AY613" s="115"/>
      <c r="AZ613" s="115"/>
      <c r="BA613" s="115"/>
    </row>
    <row r="614" spans="1:53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  <c r="AL614" s="115"/>
      <c r="AM614" s="115"/>
      <c r="AN614" s="115"/>
      <c r="AO614" s="115"/>
      <c r="AP614" s="115"/>
      <c r="AQ614" s="115"/>
      <c r="AR614" s="115"/>
      <c r="AS614" s="115"/>
      <c r="AT614" s="115"/>
      <c r="AU614" s="115"/>
      <c r="AV614" s="115"/>
      <c r="AW614" s="115"/>
      <c r="AX614" s="115"/>
      <c r="AY614" s="115"/>
      <c r="AZ614" s="115"/>
      <c r="BA614" s="115"/>
    </row>
    <row r="615" spans="1:53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  <c r="AL615" s="115"/>
      <c r="AM615" s="115"/>
      <c r="AN615" s="115"/>
      <c r="AO615" s="115"/>
      <c r="AP615" s="115"/>
      <c r="AQ615" s="115"/>
      <c r="AR615" s="115"/>
      <c r="AS615" s="115"/>
      <c r="AT615" s="115"/>
      <c r="AU615" s="115"/>
      <c r="AV615" s="115"/>
      <c r="AW615" s="115"/>
      <c r="AX615" s="115"/>
      <c r="AY615" s="115"/>
      <c r="AZ615" s="115"/>
      <c r="BA615" s="115"/>
    </row>
    <row r="616" spans="1:53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  <c r="AL616" s="115"/>
      <c r="AM616" s="115"/>
      <c r="AN616" s="115"/>
      <c r="AO616" s="115"/>
      <c r="AP616" s="115"/>
      <c r="AQ616" s="115"/>
      <c r="AR616" s="115"/>
      <c r="AS616" s="115"/>
      <c r="AT616" s="115"/>
      <c r="AU616" s="115"/>
      <c r="AV616" s="115"/>
      <c r="AW616" s="115"/>
      <c r="AX616" s="115"/>
      <c r="AY616" s="115"/>
      <c r="AZ616" s="115"/>
      <c r="BA616" s="115"/>
    </row>
    <row r="617" spans="1:53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  <c r="AJ617" s="115"/>
      <c r="AK617" s="115"/>
      <c r="AL617" s="115"/>
      <c r="AM617" s="115"/>
      <c r="AN617" s="115"/>
      <c r="AO617" s="115"/>
      <c r="AP617" s="115"/>
      <c r="AQ617" s="115"/>
      <c r="AR617" s="115"/>
      <c r="AS617" s="115"/>
      <c r="AT617" s="115"/>
      <c r="AU617" s="115"/>
      <c r="AV617" s="115"/>
      <c r="AW617" s="115"/>
      <c r="AX617" s="115"/>
      <c r="AY617" s="115"/>
      <c r="AZ617" s="115"/>
      <c r="BA617" s="115"/>
    </row>
    <row r="618" spans="1:53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  <c r="AJ618" s="115"/>
      <c r="AK618" s="115"/>
      <c r="AL618" s="115"/>
      <c r="AM618" s="115"/>
      <c r="AN618" s="115"/>
      <c r="AO618" s="115"/>
      <c r="AP618" s="115"/>
      <c r="AQ618" s="115"/>
      <c r="AR618" s="115"/>
      <c r="AS618" s="115"/>
      <c r="AT618" s="115"/>
      <c r="AU618" s="115"/>
      <c r="AV618" s="115"/>
      <c r="AW618" s="115"/>
      <c r="AX618" s="115"/>
      <c r="AY618" s="115"/>
      <c r="AZ618" s="115"/>
      <c r="BA618" s="115"/>
    </row>
    <row r="619" spans="1:53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5"/>
      <c r="AV619" s="115"/>
      <c r="AW619" s="115"/>
      <c r="AX619" s="115"/>
      <c r="AY619" s="115"/>
      <c r="AZ619" s="115"/>
      <c r="BA619" s="115"/>
    </row>
    <row r="620" spans="1:53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  <c r="AL620" s="115"/>
      <c r="AM620" s="115"/>
      <c r="AN620" s="115"/>
      <c r="AO620" s="115"/>
      <c r="AP620" s="115"/>
      <c r="AQ620" s="115"/>
      <c r="AR620" s="115"/>
      <c r="AS620" s="115"/>
      <c r="AT620" s="115"/>
      <c r="AU620" s="115"/>
      <c r="AV620" s="115"/>
      <c r="AW620" s="115"/>
      <c r="AX620" s="115"/>
      <c r="AY620" s="115"/>
      <c r="AZ620" s="115"/>
      <c r="BA620" s="115"/>
    </row>
    <row r="621" spans="1:53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  <c r="AL621" s="115"/>
      <c r="AM621" s="115"/>
      <c r="AN621" s="115"/>
      <c r="AO621" s="115"/>
      <c r="AP621" s="115"/>
      <c r="AQ621" s="115"/>
      <c r="AR621" s="115"/>
      <c r="AS621" s="115"/>
      <c r="AT621" s="115"/>
      <c r="AU621" s="115"/>
      <c r="AV621" s="115"/>
      <c r="AW621" s="115"/>
      <c r="AX621" s="115"/>
      <c r="AY621" s="115"/>
      <c r="AZ621" s="115"/>
      <c r="BA621" s="115"/>
    </row>
    <row r="622" spans="1:53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</row>
    <row r="623" spans="1:53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  <c r="AN623" s="115"/>
      <c r="AO623" s="115"/>
      <c r="AP623" s="115"/>
      <c r="AQ623" s="115"/>
      <c r="AR623" s="115"/>
      <c r="AS623" s="115"/>
      <c r="AT623" s="115"/>
      <c r="AU623" s="115"/>
      <c r="AV623" s="115"/>
      <c r="AW623" s="115"/>
      <c r="AX623" s="115"/>
      <c r="AY623" s="115"/>
      <c r="AZ623" s="115"/>
      <c r="BA623" s="115"/>
    </row>
    <row r="624" spans="1:53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/>
      <c r="AO624" s="115"/>
      <c r="AP624" s="115"/>
      <c r="AQ624" s="115"/>
      <c r="AR624" s="115"/>
      <c r="AS624" s="115"/>
      <c r="AT624" s="115"/>
      <c r="AU624" s="115"/>
      <c r="AV624" s="115"/>
      <c r="AW624" s="115"/>
      <c r="AX624" s="115"/>
      <c r="AY624" s="115"/>
      <c r="AZ624" s="115"/>
      <c r="BA624" s="115"/>
    </row>
    <row r="625" spans="1:53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5"/>
      <c r="AV625" s="115"/>
      <c r="AW625" s="115"/>
      <c r="AX625" s="115"/>
      <c r="AY625" s="115"/>
      <c r="AZ625" s="115"/>
      <c r="BA625" s="115"/>
    </row>
    <row r="626" spans="1:53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  <c r="AL626" s="115"/>
      <c r="AM626" s="115"/>
      <c r="AN626" s="115"/>
      <c r="AO626" s="115"/>
      <c r="AP626" s="115"/>
      <c r="AQ626" s="115"/>
      <c r="AR626" s="115"/>
      <c r="AS626" s="115"/>
      <c r="AT626" s="115"/>
      <c r="AU626" s="115"/>
      <c r="AV626" s="115"/>
      <c r="AW626" s="115"/>
      <c r="AX626" s="115"/>
      <c r="AY626" s="115"/>
      <c r="AZ626" s="115"/>
      <c r="BA626" s="115"/>
    </row>
    <row r="627" spans="1:53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  <c r="AL627" s="115"/>
      <c r="AM627" s="115"/>
      <c r="AN627" s="115"/>
      <c r="AO627" s="115"/>
      <c r="AP627" s="115"/>
      <c r="AQ627" s="115"/>
      <c r="AR627" s="115"/>
      <c r="AS627" s="115"/>
      <c r="AT627" s="115"/>
      <c r="AU627" s="115"/>
      <c r="AV627" s="115"/>
      <c r="AW627" s="115"/>
      <c r="AX627" s="115"/>
      <c r="AY627" s="115"/>
      <c r="AZ627" s="115"/>
      <c r="BA627" s="115"/>
    </row>
    <row r="628" spans="1:53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5"/>
      <c r="AV628" s="115"/>
      <c r="AW628" s="115"/>
      <c r="AX628" s="115"/>
      <c r="AY628" s="115"/>
      <c r="AZ628" s="115"/>
      <c r="BA628" s="115"/>
    </row>
    <row r="629" spans="1:53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115"/>
      <c r="AT629" s="115"/>
      <c r="AU629" s="115"/>
      <c r="AV629" s="115"/>
      <c r="AW629" s="115"/>
      <c r="AX629" s="115"/>
      <c r="AY629" s="115"/>
      <c r="AZ629" s="115"/>
      <c r="BA629" s="115"/>
    </row>
    <row r="630" spans="1:53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  <c r="AL630" s="115"/>
      <c r="AM630" s="115"/>
      <c r="AN630" s="115"/>
      <c r="AO630" s="115"/>
      <c r="AP630" s="115"/>
      <c r="AQ630" s="115"/>
      <c r="AR630" s="115"/>
      <c r="AS630" s="115"/>
      <c r="AT630" s="115"/>
      <c r="AU630" s="115"/>
      <c r="AV630" s="115"/>
      <c r="AW630" s="115"/>
      <c r="AX630" s="115"/>
      <c r="AY630" s="115"/>
      <c r="AZ630" s="115"/>
      <c r="BA630" s="115"/>
    </row>
    <row r="631" spans="1:53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5"/>
      <c r="AV631" s="115"/>
      <c r="AW631" s="115"/>
      <c r="AX631" s="115"/>
      <c r="AY631" s="115"/>
      <c r="AZ631" s="115"/>
      <c r="BA631" s="115"/>
    </row>
    <row r="632" spans="1:53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  <c r="AL632" s="115"/>
      <c r="AM632" s="115"/>
      <c r="AN632" s="115"/>
      <c r="AO632" s="115"/>
      <c r="AP632" s="115"/>
      <c r="AQ632" s="115"/>
      <c r="AR632" s="115"/>
      <c r="AS632" s="115"/>
      <c r="AT632" s="115"/>
      <c r="AU632" s="115"/>
      <c r="AV632" s="115"/>
      <c r="AW632" s="115"/>
      <c r="AX632" s="115"/>
      <c r="AY632" s="115"/>
      <c r="AZ632" s="115"/>
      <c r="BA632" s="115"/>
    </row>
    <row r="633" spans="1:53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  <c r="AL633" s="115"/>
      <c r="AM633" s="115"/>
      <c r="AN633" s="115"/>
      <c r="AO633" s="115"/>
      <c r="AP633" s="115"/>
      <c r="AQ633" s="115"/>
      <c r="AR633" s="115"/>
      <c r="AS633" s="115"/>
      <c r="AT633" s="115"/>
      <c r="AU633" s="115"/>
      <c r="AV633" s="115"/>
      <c r="AW633" s="115"/>
      <c r="AX633" s="115"/>
      <c r="AY633" s="115"/>
      <c r="AZ633" s="115"/>
      <c r="BA633" s="115"/>
    </row>
    <row r="634" spans="1:53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  <c r="AL634" s="115"/>
      <c r="AM634" s="115"/>
      <c r="AN634" s="115"/>
      <c r="AO634" s="115"/>
      <c r="AP634" s="115"/>
      <c r="AQ634" s="115"/>
      <c r="AR634" s="115"/>
      <c r="AS634" s="115"/>
      <c r="AT634" s="115"/>
      <c r="AU634" s="115"/>
      <c r="AV634" s="115"/>
      <c r="AW634" s="115"/>
      <c r="AX634" s="115"/>
      <c r="AY634" s="115"/>
      <c r="AZ634" s="115"/>
      <c r="BA634" s="115"/>
    </row>
    <row r="635" spans="1:53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O635" s="115"/>
      <c r="AP635" s="115"/>
      <c r="AQ635" s="115"/>
      <c r="AR635" s="115"/>
      <c r="AS635" s="115"/>
      <c r="AT635" s="115"/>
      <c r="AU635" s="115"/>
      <c r="AV635" s="115"/>
      <c r="AW635" s="115"/>
      <c r="AX635" s="115"/>
      <c r="AY635" s="115"/>
      <c r="AZ635" s="115"/>
      <c r="BA635" s="115"/>
    </row>
    <row r="636" spans="1:53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  <c r="AL636" s="115"/>
      <c r="AM636" s="115"/>
      <c r="AN636" s="115"/>
      <c r="AO636" s="115"/>
      <c r="AP636" s="115"/>
      <c r="AQ636" s="115"/>
      <c r="AR636" s="115"/>
      <c r="AS636" s="115"/>
      <c r="AT636" s="115"/>
      <c r="AU636" s="115"/>
      <c r="AV636" s="115"/>
      <c r="AW636" s="115"/>
      <c r="AX636" s="115"/>
      <c r="AY636" s="115"/>
      <c r="AZ636" s="115"/>
      <c r="BA636" s="115"/>
    </row>
    <row r="637" spans="1:53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  <c r="AO637" s="115"/>
      <c r="AP637" s="115"/>
      <c r="AQ637" s="115"/>
      <c r="AR637" s="115"/>
      <c r="AS637" s="115"/>
      <c r="AT637" s="115"/>
      <c r="AU637" s="115"/>
      <c r="AV637" s="115"/>
      <c r="AW637" s="115"/>
      <c r="AX637" s="115"/>
      <c r="AY637" s="115"/>
      <c r="AZ637" s="115"/>
      <c r="BA637" s="115"/>
    </row>
    <row r="638" spans="1:53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  <c r="AL638" s="115"/>
      <c r="AM638" s="115"/>
      <c r="AN638" s="115"/>
      <c r="AO638" s="115"/>
      <c r="AP638" s="115"/>
      <c r="AQ638" s="115"/>
      <c r="AR638" s="115"/>
      <c r="AS638" s="115"/>
      <c r="AT638" s="115"/>
      <c r="AU638" s="115"/>
      <c r="AV638" s="115"/>
      <c r="AW638" s="115"/>
      <c r="AX638" s="115"/>
      <c r="AY638" s="115"/>
      <c r="AZ638" s="115"/>
      <c r="BA638" s="115"/>
    </row>
    <row r="639" spans="1:53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15"/>
      <c r="AL639" s="115"/>
      <c r="AM639" s="115"/>
      <c r="AN639" s="115"/>
      <c r="AO639" s="115"/>
      <c r="AP639" s="115"/>
      <c r="AQ639" s="115"/>
      <c r="AR639" s="115"/>
      <c r="AS639" s="115"/>
      <c r="AT639" s="115"/>
      <c r="AU639" s="115"/>
      <c r="AV639" s="115"/>
      <c r="AW639" s="115"/>
      <c r="AX639" s="115"/>
      <c r="AY639" s="115"/>
      <c r="AZ639" s="115"/>
      <c r="BA639" s="115"/>
    </row>
    <row r="640" spans="1:53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  <c r="AL640" s="115"/>
      <c r="AM640" s="115"/>
      <c r="AN640" s="115"/>
      <c r="AO640" s="115"/>
      <c r="AP640" s="115"/>
      <c r="AQ640" s="115"/>
      <c r="AR640" s="115"/>
      <c r="AS640" s="115"/>
      <c r="AT640" s="115"/>
      <c r="AU640" s="115"/>
      <c r="AV640" s="115"/>
      <c r="AW640" s="115"/>
      <c r="AX640" s="115"/>
      <c r="AY640" s="115"/>
      <c r="AZ640" s="115"/>
      <c r="BA640" s="115"/>
    </row>
    <row r="641" spans="1:53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  <c r="AL641" s="115"/>
      <c r="AM641" s="115"/>
      <c r="AN641" s="115"/>
      <c r="AO641" s="115"/>
      <c r="AP641" s="115"/>
      <c r="AQ641" s="115"/>
      <c r="AR641" s="115"/>
      <c r="AS641" s="115"/>
      <c r="AT641" s="115"/>
      <c r="AU641" s="115"/>
      <c r="AV641" s="115"/>
      <c r="AW641" s="115"/>
      <c r="AX641" s="115"/>
      <c r="AY641" s="115"/>
      <c r="AZ641" s="115"/>
      <c r="BA641" s="115"/>
    </row>
    <row r="642" spans="1:53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  <c r="AL642" s="115"/>
      <c r="AM642" s="115"/>
      <c r="AN642" s="115"/>
      <c r="AO642" s="115"/>
      <c r="AP642" s="115"/>
      <c r="AQ642" s="115"/>
      <c r="AR642" s="115"/>
      <c r="AS642" s="115"/>
      <c r="AT642" s="115"/>
      <c r="AU642" s="115"/>
      <c r="AV642" s="115"/>
      <c r="AW642" s="115"/>
      <c r="AX642" s="115"/>
      <c r="AY642" s="115"/>
      <c r="AZ642" s="115"/>
      <c r="BA642" s="115"/>
    </row>
    <row r="643" spans="1:53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  <c r="AL643" s="115"/>
      <c r="AM643" s="115"/>
      <c r="AN643" s="115"/>
      <c r="AO643" s="115"/>
      <c r="AP643" s="115"/>
      <c r="AQ643" s="115"/>
      <c r="AR643" s="115"/>
      <c r="AS643" s="115"/>
      <c r="AT643" s="115"/>
      <c r="AU643" s="115"/>
      <c r="AV643" s="115"/>
      <c r="AW643" s="115"/>
      <c r="AX643" s="115"/>
      <c r="AY643" s="115"/>
      <c r="AZ643" s="115"/>
      <c r="BA643" s="115"/>
    </row>
    <row r="644" spans="1:53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  <c r="AL644" s="115"/>
      <c r="AM644" s="115"/>
      <c r="AN644" s="115"/>
      <c r="AO644" s="115"/>
      <c r="AP644" s="115"/>
      <c r="AQ644" s="115"/>
      <c r="AR644" s="115"/>
      <c r="AS644" s="115"/>
      <c r="AT644" s="115"/>
      <c r="AU644" s="115"/>
      <c r="AV644" s="115"/>
      <c r="AW644" s="115"/>
      <c r="AX644" s="115"/>
      <c r="AY644" s="115"/>
      <c r="AZ644" s="115"/>
      <c r="BA644" s="115"/>
    </row>
    <row r="645" spans="1:53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  <c r="AL645" s="115"/>
      <c r="AM645" s="115"/>
      <c r="AN645" s="115"/>
      <c r="AO645" s="115"/>
      <c r="AP645" s="115"/>
      <c r="AQ645" s="115"/>
      <c r="AR645" s="115"/>
      <c r="AS645" s="115"/>
      <c r="AT645" s="115"/>
      <c r="AU645" s="115"/>
      <c r="AV645" s="115"/>
      <c r="AW645" s="115"/>
      <c r="AX645" s="115"/>
      <c r="AY645" s="115"/>
      <c r="AZ645" s="115"/>
      <c r="BA645" s="115"/>
    </row>
    <row r="646" spans="1:53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  <c r="AN646" s="115"/>
      <c r="AO646" s="115"/>
      <c r="AP646" s="115"/>
      <c r="AQ646" s="115"/>
      <c r="AR646" s="115"/>
      <c r="AS646" s="115"/>
      <c r="AT646" s="115"/>
      <c r="AU646" s="115"/>
      <c r="AV646" s="115"/>
      <c r="AW646" s="115"/>
      <c r="AX646" s="115"/>
      <c r="AY646" s="115"/>
      <c r="AZ646" s="115"/>
      <c r="BA646" s="115"/>
    </row>
    <row r="647" spans="1:53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  <c r="AL647" s="115"/>
      <c r="AM647" s="115"/>
      <c r="AN647" s="115"/>
      <c r="AO647" s="115"/>
      <c r="AP647" s="115"/>
      <c r="AQ647" s="115"/>
      <c r="AR647" s="115"/>
      <c r="AS647" s="115"/>
      <c r="AT647" s="115"/>
      <c r="AU647" s="115"/>
      <c r="AV647" s="115"/>
      <c r="AW647" s="115"/>
      <c r="AX647" s="115"/>
      <c r="AY647" s="115"/>
      <c r="AZ647" s="115"/>
      <c r="BA647" s="115"/>
    </row>
    <row r="648" spans="1:53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  <c r="AL648" s="115"/>
      <c r="AM648" s="115"/>
      <c r="AN648" s="115"/>
      <c r="AO648" s="115"/>
      <c r="AP648" s="115"/>
      <c r="AQ648" s="115"/>
      <c r="AR648" s="115"/>
      <c r="AS648" s="115"/>
      <c r="AT648" s="115"/>
      <c r="AU648" s="115"/>
      <c r="AV648" s="115"/>
      <c r="AW648" s="115"/>
      <c r="AX648" s="115"/>
      <c r="AY648" s="115"/>
      <c r="AZ648" s="115"/>
      <c r="BA648" s="115"/>
    </row>
    <row r="649" spans="1:53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  <c r="AL649" s="115"/>
      <c r="AM649" s="115"/>
      <c r="AN649" s="115"/>
      <c r="AO649" s="115"/>
      <c r="AP649" s="115"/>
      <c r="AQ649" s="115"/>
      <c r="AR649" s="115"/>
      <c r="AS649" s="115"/>
      <c r="AT649" s="115"/>
      <c r="AU649" s="115"/>
      <c r="AV649" s="115"/>
      <c r="AW649" s="115"/>
      <c r="AX649" s="115"/>
      <c r="AY649" s="115"/>
      <c r="AZ649" s="115"/>
      <c r="BA649" s="115"/>
    </row>
    <row r="650" spans="1:53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  <c r="AL650" s="115"/>
      <c r="AM650" s="115"/>
      <c r="AN650" s="115"/>
      <c r="AO650" s="115"/>
      <c r="AP650" s="115"/>
      <c r="AQ650" s="115"/>
      <c r="AR650" s="115"/>
      <c r="AS650" s="115"/>
      <c r="AT650" s="115"/>
      <c r="AU650" s="115"/>
      <c r="AV650" s="115"/>
      <c r="AW650" s="115"/>
      <c r="AX650" s="115"/>
      <c r="AY650" s="115"/>
      <c r="AZ650" s="115"/>
      <c r="BA650" s="115"/>
    </row>
    <row r="651" spans="1:53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  <c r="AL651" s="115"/>
      <c r="AM651" s="115"/>
      <c r="AN651" s="115"/>
      <c r="AO651" s="115"/>
      <c r="AP651" s="115"/>
      <c r="AQ651" s="115"/>
      <c r="AR651" s="115"/>
      <c r="AS651" s="115"/>
      <c r="AT651" s="115"/>
      <c r="AU651" s="115"/>
      <c r="AV651" s="115"/>
      <c r="AW651" s="115"/>
      <c r="AX651" s="115"/>
      <c r="AY651" s="115"/>
      <c r="AZ651" s="115"/>
      <c r="BA651" s="115"/>
    </row>
    <row r="652" spans="1:53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  <c r="AN652" s="115"/>
      <c r="AO652" s="115"/>
      <c r="AP652" s="115"/>
      <c r="AQ652" s="115"/>
      <c r="AR652" s="115"/>
      <c r="AS652" s="115"/>
      <c r="AT652" s="115"/>
      <c r="AU652" s="115"/>
      <c r="AV652" s="115"/>
      <c r="AW652" s="115"/>
      <c r="AX652" s="115"/>
      <c r="AY652" s="115"/>
      <c r="AZ652" s="115"/>
      <c r="BA652" s="115"/>
    </row>
    <row r="653" spans="1:53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  <c r="AL653" s="115"/>
      <c r="AM653" s="115"/>
      <c r="AN653" s="115"/>
      <c r="AO653" s="115"/>
      <c r="AP653" s="115"/>
      <c r="AQ653" s="115"/>
      <c r="AR653" s="115"/>
      <c r="AS653" s="115"/>
      <c r="AT653" s="115"/>
      <c r="AU653" s="115"/>
      <c r="AV653" s="115"/>
      <c r="AW653" s="115"/>
      <c r="AX653" s="115"/>
      <c r="AY653" s="115"/>
      <c r="AZ653" s="115"/>
      <c r="BA653" s="115"/>
    </row>
    <row r="654" spans="1:53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  <c r="AN654" s="115"/>
      <c r="AO654" s="115"/>
      <c r="AP654" s="115"/>
      <c r="AQ654" s="115"/>
      <c r="AR654" s="115"/>
      <c r="AS654" s="115"/>
      <c r="AT654" s="115"/>
      <c r="AU654" s="115"/>
      <c r="AV654" s="115"/>
      <c r="AW654" s="115"/>
      <c r="AX654" s="115"/>
      <c r="AY654" s="115"/>
      <c r="AZ654" s="115"/>
      <c r="BA654" s="115"/>
    </row>
    <row r="655" spans="1:53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  <c r="AN655" s="115"/>
      <c r="AO655" s="115"/>
      <c r="AP655" s="115"/>
      <c r="AQ655" s="115"/>
      <c r="AR655" s="115"/>
      <c r="AS655" s="115"/>
      <c r="AT655" s="115"/>
      <c r="AU655" s="115"/>
      <c r="AV655" s="115"/>
      <c r="AW655" s="115"/>
      <c r="AX655" s="115"/>
      <c r="AY655" s="115"/>
      <c r="AZ655" s="115"/>
      <c r="BA655" s="115"/>
    </row>
    <row r="656" spans="1:53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  <c r="AL656" s="115"/>
      <c r="AM656" s="115"/>
      <c r="AN656" s="115"/>
      <c r="AO656" s="115"/>
      <c r="AP656" s="115"/>
      <c r="AQ656" s="115"/>
      <c r="AR656" s="115"/>
      <c r="AS656" s="115"/>
      <c r="AT656" s="115"/>
      <c r="AU656" s="115"/>
      <c r="AV656" s="115"/>
      <c r="AW656" s="115"/>
      <c r="AX656" s="115"/>
      <c r="AY656" s="115"/>
      <c r="AZ656" s="115"/>
      <c r="BA656" s="115"/>
    </row>
    <row r="657" spans="1:53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  <c r="AL657" s="115"/>
      <c r="AM657" s="115"/>
      <c r="AN657" s="115"/>
      <c r="AO657" s="115"/>
      <c r="AP657" s="115"/>
      <c r="AQ657" s="115"/>
      <c r="AR657" s="115"/>
      <c r="AS657" s="115"/>
      <c r="AT657" s="115"/>
      <c r="AU657" s="115"/>
      <c r="AV657" s="115"/>
      <c r="AW657" s="115"/>
      <c r="AX657" s="115"/>
      <c r="AY657" s="115"/>
      <c r="AZ657" s="115"/>
      <c r="BA657" s="115"/>
    </row>
    <row r="658" spans="1:53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  <c r="AL658" s="115"/>
      <c r="AM658" s="115"/>
      <c r="AN658" s="115"/>
      <c r="AO658" s="115"/>
      <c r="AP658" s="115"/>
      <c r="AQ658" s="115"/>
      <c r="AR658" s="115"/>
      <c r="AS658" s="115"/>
      <c r="AT658" s="115"/>
      <c r="AU658" s="115"/>
      <c r="AV658" s="115"/>
      <c r="AW658" s="115"/>
      <c r="AX658" s="115"/>
      <c r="AY658" s="115"/>
      <c r="AZ658" s="115"/>
      <c r="BA658" s="115"/>
    </row>
    <row r="659" spans="1:53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  <c r="AL659" s="115"/>
      <c r="AM659" s="115"/>
      <c r="AN659" s="115"/>
      <c r="AO659" s="115"/>
      <c r="AP659" s="115"/>
      <c r="AQ659" s="115"/>
      <c r="AR659" s="115"/>
      <c r="AS659" s="115"/>
      <c r="AT659" s="115"/>
      <c r="AU659" s="115"/>
      <c r="AV659" s="115"/>
      <c r="AW659" s="115"/>
      <c r="AX659" s="115"/>
      <c r="AY659" s="115"/>
      <c r="AZ659" s="115"/>
      <c r="BA659" s="115"/>
    </row>
    <row r="660" spans="1:53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  <c r="AL660" s="115"/>
      <c r="AM660" s="115"/>
      <c r="AN660" s="115"/>
      <c r="AO660" s="115"/>
      <c r="AP660" s="115"/>
      <c r="AQ660" s="115"/>
      <c r="AR660" s="115"/>
      <c r="AS660" s="115"/>
      <c r="AT660" s="115"/>
      <c r="AU660" s="115"/>
      <c r="AV660" s="115"/>
      <c r="AW660" s="115"/>
      <c r="AX660" s="115"/>
      <c r="AY660" s="115"/>
      <c r="AZ660" s="115"/>
      <c r="BA660" s="115"/>
    </row>
    <row r="661" spans="1:53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  <c r="AL661" s="115"/>
      <c r="AM661" s="115"/>
      <c r="AN661" s="115"/>
      <c r="AO661" s="115"/>
      <c r="AP661" s="115"/>
      <c r="AQ661" s="115"/>
      <c r="AR661" s="115"/>
      <c r="AS661" s="115"/>
      <c r="AT661" s="115"/>
      <c r="AU661" s="115"/>
      <c r="AV661" s="115"/>
      <c r="AW661" s="115"/>
      <c r="AX661" s="115"/>
      <c r="AY661" s="115"/>
      <c r="AZ661" s="115"/>
      <c r="BA661" s="115"/>
    </row>
    <row r="662" spans="1:53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  <c r="AL662" s="115"/>
      <c r="AM662" s="115"/>
      <c r="AN662" s="115"/>
      <c r="AO662" s="115"/>
      <c r="AP662" s="115"/>
      <c r="AQ662" s="115"/>
      <c r="AR662" s="115"/>
      <c r="AS662" s="115"/>
      <c r="AT662" s="115"/>
      <c r="AU662" s="115"/>
      <c r="AV662" s="115"/>
      <c r="AW662" s="115"/>
      <c r="AX662" s="115"/>
      <c r="AY662" s="115"/>
      <c r="AZ662" s="115"/>
      <c r="BA662" s="115"/>
    </row>
    <row r="663" spans="1:53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  <c r="AL663" s="115"/>
      <c r="AM663" s="115"/>
      <c r="AN663" s="115"/>
      <c r="AO663" s="115"/>
      <c r="AP663" s="115"/>
      <c r="AQ663" s="115"/>
      <c r="AR663" s="115"/>
      <c r="AS663" s="115"/>
      <c r="AT663" s="115"/>
      <c r="AU663" s="115"/>
      <c r="AV663" s="115"/>
      <c r="AW663" s="115"/>
      <c r="AX663" s="115"/>
      <c r="AY663" s="115"/>
      <c r="AZ663" s="115"/>
      <c r="BA663" s="115"/>
    </row>
    <row r="664" spans="1:53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  <c r="AL664" s="115"/>
      <c r="AM664" s="115"/>
      <c r="AN664" s="115"/>
      <c r="AO664" s="115"/>
      <c r="AP664" s="115"/>
      <c r="AQ664" s="115"/>
      <c r="AR664" s="115"/>
      <c r="AS664" s="115"/>
      <c r="AT664" s="115"/>
      <c r="AU664" s="115"/>
      <c r="AV664" s="115"/>
      <c r="AW664" s="115"/>
      <c r="AX664" s="115"/>
      <c r="AY664" s="115"/>
      <c r="AZ664" s="115"/>
      <c r="BA664" s="115"/>
    </row>
    <row r="665" spans="1:53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  <c r="AL665" s="115"/>
      <c r="AM665" s="115"/>
      <c r="AN665" s="115"/>
      <c r="AO665" s="115"/>
      <c r="AP665" s="115"/>
      <c r="AQ665" s="115"/>
      <c r="AR665" s="115"/>
      <c r="AS665" s="115"/>
      <c r="AT665" s="115"/>
      <c r="AU665" s="115"/>
      <c r="AV665" s="115"/>
      <c r="AW665" s="115"/>
      <c r="AX665" s="115"/>
      <c r="AY665" s="115"/>
      <c r="AZ665" s="115"/>
      <c r="BA665" s="115"/>
    </row>
    <row r="666" spans="1:53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  <c r="AL666" s="115"/>
      <c r="AM666" s="115"/>
      <c r="AN666" s="115"/>
      <c r="AO666" s="115"/>
      <c r="AP666" s="115"/>
      <c r="AQ666" s="115"/>
      <c r="AR666" s="115"/>
      <c r="AS666" s="115"/>
      <c r="AT666" s="115"/>
      <c r="AU666" s="115"/>
      <c r="AV666" s="115"/>
      <c r="AW666" s="115"/>
      <c r="AX666" s="115"/>
      <c r="AY666" s="115"/>
      <c r="AZ666" s="115"/>
      <c r="BA666" s="115"/>
    </row>
    <row r="667" spans="1:53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  <c r="AL667" s="115"/>
      <c r="AM667" s="115"/>
      <c r="AN667" s="115"/>
      <c r="AO667" s="115"/>
      <c r="AP667" s="115"/>
      <c r="AQ667" s="115"/>
      <c r="AR667" s="115"/>
      <c r="AS667" s="115"/>
      <c r="AT667" s="115"/>
      <c r="AU667" s="115"/>
      <c r="AV667" s="115"/>
      <c r="AW667" s="115"/>
      <c r="AX667" s="115"/>
      <c r="AY667" s="115"/>
      <c r="AZ667" s="115"/>
      <c r="BA667" s="115"/>
    </row>
    <row r="668" spans="1:53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5"/>
      <c r="AQ668" s="115"/>
      <c r="AR668" s="115"/>
      <c r="AS668" s="115"/>
      <c r="AT668" s="115"/>
      <c r="AU668" s="115"/>
      <c r="AV668" s="115"/>
      <c r="AW668" s="115"/>
      <c r="AX668" s="115"/>
      <c r="AY668" s="115"/>
      <c r="AZ668" s="115"/>
      <c r="BA668" s="115"/>
    </row>
    <row r="669" spans="1:53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  <c r="AL669" s="115"/>
      <c r="AM669" s="115"/>
      <c r="AN669" s="115"/>
      <c r="AO669" s="115"/>
      <c r="AP669" s="115"/>
      <c r="AQ669" s="115"/>
      <c r="AR669" s="115"/>
      <c r="AS669" s="115"/>
      <c r="AT669" s="115"/>
      <c r="AU669" s="115"/>
      <c r="AV669" s="115"/>
      <c r="AW669" s="115"/>
      <c r="AX669" s="115"/>
      <c r="AY669" s="115"/>
      <c r="AZ669" s="115"/>
      <c r="BA669" s="115"/>
    </row>
    <row r="670" spans="1:53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  <c r="AL670" s="115"/>
      <c r="AM670" s="115"/>
      <c r="AN670" s="115"/>
      <c r="AO670" s="115"/>
      <c r="AP670" s="115"/>
      <c r="AQ670" s="115"/>
      <c r="AR670" s="115"/>
      <c r="AS670" s="115"/>
      <c r="AT670" s="115"/>
      <c r="AU670" s="115"/>
      <c r="AV670" s="115"/>
      <c r="AW670" s="115"/>
      <c r="AX670" s="115"/>
      <c r="AY670" s="115"/>
      <c r="AZ670" s="115"/>
      <c r="BA670" s="115"/>
    </row>
    <row r="671" spans="1:53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  <c r="AL671" s="115"/>
      <c r="AM671" s="115"/>
      <c r="AN671" s="115"/>
      <c r="AO671" s="115"/>
      <c r="AP671" s="115"/>
      <c r="AQ671" s="115"/>
      <c r="AR671" s="115"/>
      <c r="AS671" s="115"/>
      <c r="AT671" s="115"/>
      <c r="AU671" s="115"/>
      <c r="AV671" s="115"/>
      <c r="AW671" s="115"/>
      <c r="AX671" s="115"/>
      <c r="AY671" s="115"/>
      <c r="AZ671" s="115"/>
      <c r="BA671" s="115"/>
    </row>
    <row r="672" spans="1:53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  <c r="AL672" s="115"/>
      <c r="AM672" s="115"/>
      <c r="AN672" s="115"/>
      <c r="AO672" s="115"/>
      <c r="AP672" s="115"/>
      <c r="AQ672" s="115"/>
      <c r="AR672" s="115"/>
      <c r="AS672" s="115"/>
      <c r="AT672" s="115"/>
      <c r="AU672" s="115"/>
      <c r="AV672" s="115"/>
      <c r="AW672" s="115"/>
      <c r="AX672" s="115"/>
      <c r="AY672" s="115"/>
      <c r="AZ672" s="115"/>
      <c r="BA672" s="115"/>
    </row>
    <row r="673" spans="1:53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  <c r="AL673" s="115"/>
      <c r="AM673" s="115"/>
      <c r="AN673" s="115"/>
      <c r="AO673" s="115"/>
      <c r="AP673" s="115"/>
      <c r="AQ673" s="115"/>
      <c r="AR673" s="115"/>
      <c r="AS673" s="115"/>
      <c r="AT673" s="115"/>
      <c r="AU673" s="115"/>
      <c r="AV673" s="115"/>
      <c r="AW673" s="115"/>
      <c r="AX673" s="115"/>
      <c r="AY673" s="115"/>
      <c r="AZ673" s="115"/>
      <c r="BA673" s="115"/>
    </row>
    <row r="674" spans="1:53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  <c r="AL674" s="115"/>
      <c r="AM674" s="115"/>
      <c r="AN674" s="115"/>
      <c r="AO674" s="115"/>
      <c r="AP674" s="115"/>
      <c r="AQ674" s="115"/>
      <c r="AR674" s="115"/>
      <c r="AS674" s="115"/>
      <c r="AT674" s="115"/>
      <c r="AU674" s="115"/>
      <c r="AV674" s="115"/>
      <c r="AW674" s="115"/>
      <c r="AX674" s="115"/>
      <c r="AY674" s="115"/>
      <c r="AZ674" s="115"/>
      <c r="BA674" s="115"/>
    </row>
    <row r="675" spans="1:53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  <c r="AL675" s="115"/>
      <c r="AM675" s="115"/>
      <c r="AN675" s="115"/>
      <c r="AO675" s="115"/>
      <c r="AP675" s="115"/>
      <c r="AQ675" s="115"/>
      <c r="AR675" s="115"/>
      <c r="AS675" s="115"/>
      <c r="AT675" s="115"/>
      <c r="AU675" s="115"/>
      <c r="AV675" s="115"/>
      <c r="AW675" s="115"/>
      <c r="AX675" s="115"/>
      <c r="AY675" s="115"/>
      <c r="AZ675" s="115"/>
      <c r="BA675" s="115"/>
    </row>
    <row r="676" spans="1:53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  <c r="AL676" s="115"/>
      <c r="AM676" s="115"/>
      <c r="AN676" s="115"/>
      <c r="AO676" s="115"/>
      <c r="AP676" s="115"/>
      <c r="AQ676" s="115"/>
      <c r="AR676" s="115"/>
      <c r="AS676" s="115"/>
      <c r="AT676" s="115"/>
      <c r="AU676" s="115"/>
      <c r="AV676" s="115"/>
      <c r="AW676" s="115"/>
      <c r="AX676" s="115"/>
      <c r="AY676" s="115"/>
      <c r="AZ676" s="115"/>
      <c r="BA676" s="115"/>
    </row>
    <row r="677" spans="1:53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  <c r="AL677" s="115"/>
      <c r="AM677" s="115"/>
      <c r="AN677" s="115"/>
      <c r="AO677" s="115"/>
      <c r="AP677" s="115"/>
      <c r="AQ677" s="115"/>
      <c r="AR677" s="115"/>
      <c r="AS677" s="115"/>
      <c r="AT677" s="115"/>
      <c r="AU677" s="115"/>
      <c r="AV677" s="115"/>
      <c r="AW677" s="115"/>
      <c r="AX677" s="115"/>
      <c r="AY677" s="115"/>
      <c r="AZ677" s="115"/>
      <c r="BA677" s="115"/>
    </row>
    <row r="678" spans="1:53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115"/>
      <c r="AV678" s="115"/>
      <c r="AW678" s="115"/>
      <c r="AX678" s="115"/>
      <c r="AY678" s="115"/>
      <c r="AZ678" s="115"/>
      <c r="BA678" s="115"/>
    </row>
    <row r="679" spans="1:53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115"/>
      <c r="AV679" s="115"/>
      <c r="AW679" s="115"/>
      <c r="AX679" s="115"/>
      <c r="AY679" s="115"/>
      <c r="AZ679" s="115"/>
      <c r="BA679" s="115"/>
    </row>
    <row r="680" spans="1:53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115"/>
      <c r="AV680" s="115"/>
      <c r="AW680" s="115"/>
      <c r="AX680" s="115"/>
      <c r="AY680" s="115"/>
      <c r="AZ680" s="115"/>
      <c r="BA680" s="115"/>
    </row>
    <row r="681" spans="1:53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  <c r="AL681" s="115"/>
      <c r="AM681" s="115"/>
      <c r="AN681" s="115"/>
      <c r="AO681" s="115"/>
      <c r="AP681" s="115"/>
      <c r="AQ681" s="115"/>
      <c r="AR681" s="115"/>
      <c r="AS681" s="115"/>
      <c r="AT681" s="115"/>
      <c r="AU681" s="115"/>
      <c r="AV681" s="115"/>
      <c r="AW681" s="115"/>
      <c r="AX681" s="115"/>
      <c r="AY681" s="115"/>
      <c r="AZ681" s="115"/>
      <c r="BA681" s="115"/>
    </row>
    <row r="682" spans="1:53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  <c r="AQ682" s="115"/>
      <c r="AR682" s="115"/>
      <c r="AS682" s="115"/>
      <c r="AT682" s="115"/>
      <c r="AU682" s="115"/>
      <c r="AV682" s="115"/>
      <c r="AW682" s="115"/>
      <c r="AX682" s="115"/>
      <c r="AY682" s="115"/>
      <c r="AZ682" s="115"/>
      <c r="BA682" s="115"/>
    </row>
    <row r="683" spans="1:53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  <c r="AL683" s="115"/>
      <c r="AM683" s="115"/>
      <c r="AN683" s="115"/>
      <c r="AO683" s="115"/>
      <c r="AP683" s="115"/>
      <c r="AQ683" s="115"/>
      <c r="AR683" s="115"/>
      <c r="AS683" s="115"/>
      <c r="AT683" s="115"/>
      <c r="AU683" s="115"/>
      <c r="AV683" s="115"/>
      <c r="AW683" s="115"/>
      <c r="AX683" s="115"/>
      <c r="AY683" s="115"/>
      <c r="AZ683" s="115"/>
      <c r="BA683" s="115"/>
    </row>
    <row r="684" spans="1:53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  <c r="AL684" s="115"/>
      <c r="AM684" s="115"/>
      <c r="AN684" s="115"/>
      <c r="AO684" s="115"/>
      <c r="AP684" s="115"/>
      <c r="AQ684" s="115"/>
      <c r="AR684" s="115"/>
      <c r="AS684" s="115"/>
      <c r="AT684" s="115"/>
      <c r="AU684" s="115"/>
      <c r="AV684" s="115"/>
      <c r="AW684" s="115"/>
      <c r="AX684" s="115"/>
      <c r="AY684" s="115"/>
      <c r="AZ684" s="115"/>
      <c r="BA684" s="115"/>
    </row>
    <row r="685" spans="1:53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115"/>
      <c r="AV685" s="115"/>
      <c r="AW685" s="115"/>
      <c r="AX685" s="115"/>
      <c r="AY685" s="115"/>
      <c r="AZ685" s="115"/>
      <c r="BA685" s="115"/>
    </row>
    <row r="686" spans="1:53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  <c r="AQ686" s="115"/>
      <c r="AR686" s="115"/>
      <c r="AS686" s="115"/>
      <c r="AT686" s="115"/>
      <c r="AU686" s="115"/>
      <c r="AV686" s="115"/>
      <c r="AW686" s="115"/>
      <c r="AX686" s="115"/>
      <c r="AY686" s="115"/>
      <c r="AZ686" s="115"/>
      <c r="BA686" s="115"/>
    </row>
    <row r="687" spans="1:53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  <c r="AQ687" s="115"/>
      <c r="AR687" s="115"/>
      <c r="AS687" s="115"/>
      <c r="AT687" s="115"/>
      <c r="AU687" s="115"/>
      <c r="AV687" s="115"/>
      <c r="AW687" s="115"/>
      <c r="AX687" s="115"/>
      <c r="AY687" s="115"/>
      <c r="AZ687" s="115"/>
      <c r="BA687" s="115"/>
    </row>
    <row r="688" spans="1:53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  <c r="AQ688" s="115"/>
      <c r="AR688" s="115"/>
      <c r="AS688" s="115"/>
      <c r="AT688" s="115"/>
      <c r="AU688" s="115"/>
      <c r="AV688" s="115"/>
      <c r="AW688" s="115"/>
      <c r="AX688" s="115"/>
      <c r="AY688" s="115"/>
      <c r="AZ688" s="115"/>
      <c r="BA688" s="115"/>
    </row>
    <row r="689" spans="1:53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  <c r="AQ689" s="115"/>
      <c r="AR689" s="115"/>
      <c r="AS689" s="115"/>
      <c r="AT689" s="115"/>
      <c r="AU689" s="115"/>
      <c r="AV689" s="115"/>
      <c r="AW689" s="115"/>
      <c r="AX689" s="115"/>
      <c r="AY689" s="115"/>
      <c r="AZ689" s="115"/>
      <c r="BA689" s="115"/>
    </row>
    <row r="690" spans="1:53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  <c r="AQ690" s="115"/>
      <c r="AR690" s="115"/>
      <c r="AS690" s="115"/>
      <c r="AT690" s="115"/>
      <c r="AU690" s="115"/>
      <c r="AV690" s="115"/>
      <c r="AW690" s="115"/>
      <c r="AX690" s="115"/>
      <c r="AY690" s="115"/>
      <c r="AZ690" s="115"/>
      <c r="BA690" s="115"/>
    </row>
    <row r="691" spans="1:53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  <c r="AL691" s="115"/>
      <c r="AM691" s="115"/>
      <c r="AN691" s="115"/>
      <c r="AO691" s="115"/>
      <c r="AP691" s="115"/>
      <c r="AQ691" s="115"/>
      <c r="AR691" s="115"/>
      <c r="AS691" s="115"/>
      <c r="AT691" s="115"/>
      <c r="AU691" s="115"/>
      <c r="AV691" s="115"/>
      <c r="AW691" s="115"/>
      <c r="AX691" s="115"/>
      <c r="AY691" s="115"/>
      <c r="AZ691" s="115"/>
      <c r="BA691" s="115"/>
    </row>
    <row r="692" spans="1:53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  <c r="AN692" s="115"/>
      <c r="AO692" s="115"/>
      <c r="AP692" s="115"/>
      <c r="AQ692" s="115"/>
      <c r="AR692" s="115"/>
      <c r="AS692" s="115"/>
      <c r="AT692" s="115"/>
      <c r="AU692" s="115"/>
      <c r="AV692" s="115"/>
      <c r="AW692" s="115"/>
      <c r="AX692" s="115"/>
      <c r="AY692" s="115"/>
      <c r="AZ692" s="115"/>
      <c r="BA692" s="115"/>
    </row>
    <row r="693" spans="1:53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  <c r="AL693" s="115"/>
      <c r="AM693" s="115"/>
      <c r="AN693" s="115"/>
      <c r="AO693" s="115"/>
      <c r="AP693" s="115"/>
      <c r="AQ693" s="115"/>
      <c r="AR693" s="115"/>
      <c r="AS693" s="115"/>
      <c r="AT693" s="115"/>
      <c r="AU693" s="115"/>
      <c r="AV693" s="115"/>
      <c r="AW693" s="115"/>
      <c r="AX693" s="115"/>
      <c r="AY693" s="115"/>
      <c r="AZ693" s="115"/>
      <c r="BA693" s="115"/>
    </row>
    <row r="694" spans="1:53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  <c r="AL694" s="115"/>
      <c r="AM694" s="115"/>
      <c r="AN694" s="115"/>
      <c r="AO694" s="115"/>
      <c r="AP694" s="115"/>
      <c r="AQ694" s="115"/>
      <c r="AR694" s="115"/>
      <c r="AS694" s="115"/>
      <c r="AT694" s="115"/>
      <c r="AU694" s="115"/>
      <c r="AV694" s="115"/>
      <c r="AW694" s="115"/>
      <c r="AX694" s="115"/>
      <c r="AY694" s="115"/>
      <c r="AZ694" s="115"/>
      <c r="BA694" s="115"/>
    </row>
    <row r="695" spans="1:53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  <c r="AL695" s="115"/>
      <c r="AM695" s="115"/>
      <c r="AN695" s="115"/>
      <c r="AO695" s="115"/>
      <c r="AP695" s="115"/>
      <c r="AQ695" s="115"/>
      <c r="AR695" s="115"/>
      <c r="AS695" s="115"/>
      <c r="AT695" s="115"/>
      <c r="AU695" s="115"/>
      <c r="AV695" s="115"/>
      <c r="AW695" s="115"/>
      <c r="AX695" s="115"/>
      <c r="AY695" s="115"/>
      <c r="AZ695" s="115"/>
      <c r="BA695" s="115"/>
    </row>
    <row r="696" spans="1:53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  <c r="AL696" s="115"/>
      <c r="AM696" s="115"/>
      <c r="AN696" s="115"/>
      <c r="AO696" s="115"/>
      <c r="AP696" s="115"/>
      <c r="AQ696" s="115"/>
      <c r="AR696" s="115"/>
      <c r="AS696" s="115"/>
      <c r="AT696" s="115"/>
      <c r="AU696" s="115"/>
      <c r="AV696" s="115"/>
      <c r="AW696" s="115"/>
      <c r="AX696" s="115"/>
      <c r="AY696" s="115"/>
      <c r="AZ696" s="115"/>
      <c r="BA696" s="115"/>
    </row>
    <row r="697" spans="1:53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  <c r="AL697" s="115"/>
      <c r="AM697" s="115"/>
      <c r="AN697" s="115"/>
      <c r="AO697" s="115"/>
      <c r="AP697" s="115"/>
      <c r="AQ697" s="115"/>
      <c r="AR697" s="115"/>
      <c r="AS697" s="115"/>
      <c r="AT697" s="115"/>
      <c r="AU697" s="115"/>
      <c r="AV697" s="115"/>
      <c r="AW697" s="115"/>
      <c r="AX697" s="115"/>
      <c r="AY697" s="115"/>
      <c r="AZ697" s="115"/>
      <c r="BA697" s="115"/>
    </row>
    <row r="698" spans="1:53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  <c r="AL698" s="115"/>
      <c r="AM698" s="115"/>
      <c r="AN698" s="115"/>
      <c r="AO698" s="115"/>
      <c r="AP698" s="115"/>
      <c r="AQ698" s="115"/>
      <c r="AR698" s="115"/>
      <c r="AS698" s="115"/>
      <c r="AT698" s="115"/>
      <c r="AU698" s="115"/>
      <c r="AV698" s="115"/>
      <c r="AW698" s="115"/>
      <c r="AX698" s="115"/>
      <c r="AY698" s="115"/>
      <c r="AZ698" s="115"/>
      <c r="BA698" s="115"/>
    </row>
    <row r="699" spans="1:53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115"/>
      <c r="AV699" s="115"/>
      <c r="AW699" s="115"/>
      <c r="AX699" s="115"/>
      <c r="AY699" s="115"/>
      <c r="AZ699" s="115"/>
      <c r="BA699" s="115"/>
    </row>
    <row r="700" spans="1:53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  <c r="AL700" s="115"/>
      <c r="AM700" s="115"/>
      <c r="AN700" s="115"/>
      <c r="AO700" s="115"/>
      <c r="AP700" s="115"/>
      <c r="AQ700" s="115"/>
      <c r="AR700" s="115"/>
      <c r="AS700" s="115"/>
      <c r="AT700" s="115"/>
      <c r="AU700" s="115"/>
      <c r="AV700" s="115"/>
      <c r="AW700" s="115"/>
      <c r="AX700" s="115"/>
      <c r="AY700" s="115"/>
      <c r="AZ700" s="115"/>
      <c r="BA700" s="115"/>
    </row>
    <row r="701" spans="1:53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5"/>
      <c r="AQ701" s="115"/>
      <c r="AR701" s="115"/>
      <c r="AS701" s="115"/>
      <c r="AT701" s="115"/>
      <c r="AU701" s="115"/>
      <c r="AV701" s="115"/>
      <c r="AW701" s="115"/>
      <c r="AX701" s="115"/>
      <c r="AY701" s="115"/>
      <c r="AZ701" s="115"/>
      <c r="BA701" s="115"/>
    </row>
    <row r="702" spans="1:53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  <c r="AL702" s="115"/>
      <c r="AM702" s="115"/>
      <c r="AN702" s="115"/>
      <c r="AO702" s="115"/>
      <c r="AP702" s="115"/>
      <c r="AQ702" s="115"/>
      <c r="AR702" s="115"/>
      <c r="AS702" s="115"/>
      <c r="AT702" s="115"/>
      <c r="AU702" s="115"/>
      <c r="AV702" s="115"/>
      <c r="AW702" s="115"/>
      <c r="AX702" s="115"/>
      <c r="AY702" s="115"/>
      <c r="AZ702" s="115"/>
      <c r="BA702" s="115"/>
    </row>
    <row r="703" spans="1:53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  <c r="AL703" s="115"/>
      <c r="AM703" s="115"/>
      <c r="AN703" s="115"/>
      <c r="AO703" s="115"/>
      <c r="AP703" s="115"/>
      <c r="AQ703" s="115"/>
      <c r="AR703" s="115"/>
      <c r="AS703" s="115"/>
      <c r="AT703" s="115"/>
      <c r="AU703" s="115"/>
      <c r="AV703" s="115"/>
      <c r="AW703" s="115"/>
      <c r="AX703" s="115"/>
      <c r="AY703" s="115"/>
      <c r="AZ703" s="115"/>
      <c r="BA703" s="115"/>
    </row>
    <row r="704" spans="1:53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  <c r="AN704" s="115"/>
      <c r="AO704" s="115"/>
      <c r="AP704" s="115"/>
      <c r="AQ704" s="115"/>
      <c r="AR704" s="115"/>
      <c r="AS704" s="115"/>
      <c r="AT704" s="115"/>
      <c r="AU704" s="115"/>
      <c r="AV704" s="115"/>
      <c r="AW704" s="115"/>
      <c r="AX704" s="115"/>
      <c r="AY704" s="115"/>
      <c r="AZ704" s="115"/>
      <c r="BA704" s="115"/>
    </row>
    <row r="705" spans="1:53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  <c r="AJ705" s="115"/>
      <c r="AK705" s="115"/>
      <c r="AL705" s="115"/>
      <c r="AM705" s="115"/>
      <c r="AN705" s="115"/>
      <c r="AO705" s="115"/>
      <c r="AP705" s="115"/>
      <c r="AQ705" s="115"/>
      <c r="AR705" s="115"/>
      <c r="AS705" s="115"/>
      <c r="AT705" s="115"/>
      <c r="AU705" s="115"/>
      <c r="AV705" s="115"/>
      <c r="AW705" s="115"/>
      <c r="AX705" s="115"/>
      <c r="AY705" s="115"/>
      <c r="AZ705" s="115"/>
      <c r="BA705" s="115"/>
    </row>
    <row r="706" spans="1:53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  <c r="AJ706" s="115"/>
      <c r="AK706" s="115"/>
      <c r="AL706" s="115"/>
      <c r="AM706" s="115"/>
      <c r="AN706" s="115"/>
      <c r="AO706" s="115"/>
      <c r="AP706" s="115"/>
      <c r="AQ706" s="115"/>
      <c r="AR706" s="115"/>
      <c r="AS706" s="115"/>
      <c r="AT706" s="115"/>
      <c r="AU706" s="115"/>
      <c r="AV706" s="115"/>
      <c r="AW706" s="115"/>
      <c r="AX706" s="115"/>
      <c r="AY706" s="115"/>
      <c r="AZ706" s="115"/>
      <c r="BA706" s="115"/>
    </row>
    <row r="707" spans="1:53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  <c r="AL707" s="115"/>
      <c r="AM707" s="115"/>
      <c r="AN707" s="115"/>
      <c r="AO707" s="115"/>
      <c r="AP707" s="115"/>
      <c r="AQ707" s="115"/>
      <c r="AR707" s="115"/>
      <c r="AS707" s="115"/>
      <c r="AT707" s="115"/>
      <c r="AU707" s="115"/>
      <c r="AV707" s="115"/>
      <c r="AW707" s="115"/>
      <c r="AX707" s="115"/>
      <c r="AY707" s="115"/>
      <c r="AZ707" s="115"/>
      <c r="BA707" s="115"/>
    </row>
    <row r="708" spans="1:53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  <c r="AN708" s="115"/>
      <c r="AO708" s="115"/>
      <c r="AP708" s="115"/>
      <c r="AQ708" s="115"/>
      <c r="AR708" s="115"/>
      <c r="AS708" s="115"/>
      <c r="AT708" s="115"/>
      <c r="AU708" s="115"/>
      <c r="AV708" s="115"/>
      <c r="AW708" s="115"/>
      <c r="AX708" s="115"/>
      <c r="AY708" s="115"/>
      <c r="AZ708" s="115"/>
      <c r="BA708" s="115"/>
    </row>
    <row r="709" spans="1:53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  <c r="AL709" s="115"/>
      <c r="AM709" s="115"/>
      <c r="AN709" s="115"/>
      <c r="AO709" s="115"/>
      <c r="AP709" s="115"/>
      <c r="AQ709" s="115"/>
      <c r="AR709" s="115"/>
      <c r="AS709" s="115"/>
      <c r="AT709" s="115"/>
      <c r="AU709" s="115"/>
      <c r="AV709" s="115"/>
      <c r="AW709" s="115"/>
      <c r="AX709" s="115"/>
      <c r="AY709" s="115"/>
      <c r="AZ709" s="115"/>
      <c r="BA709" s="115"/>
    </row>
    <row r="710" spans="1:53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  <c r="AN710" s="115"/>
      <c r="AO710" s="115"/>
      <c r="AP710" s="115"/>
      <c r="AQ710" s="115"/>
      <c r="AR710" s="115"/>
      <c r="AS710" s="115"/>
      <c r="AT710" s="115"/>
      <c r="AU710" s="115"/>
      <c r="AV710" s="115"/>
      <c r="AW710" s="115"/>
      <c r="AX710" s="115"/>
      <c r="AY710" s="115"/>
      <c r="AZ710" s="115"/>
      <c r="BA710" s="115"/>
    </row>
    <row r="711" spans="1:53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  <c r="AL711" s="115"/>
      <c r="AM711" s="115"/>
      <c r="AN711" s="115"/>
      <c r="AO711" s="115"/>
      <c r="AP711" s="115"/>
      <c r="AQ711" s="115"/>
      <c r="AR711" s="115"/>
      <c r="AS711" s="115"/>
      <c r="AT711" s="115"/>
      <c r="AU711" s="115"/>
      <c r="AV711" s="115"/>
      <c r="AW711" s="115"/>
      <c r="AX711" s="115"/>
      <c r="AY711" s="115"/>
      <c r="AZ711" s="115"/>
      <c r="BA711" s="115"/>
    </row>
    <row r="712" spans="1:53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  <c r="AL712" s="115"/>
      <c r="AM712" s="115"/>
      <c r="AN712" s="115"/>
      <c r="AO712" s="115"/>
      <c r="AP712" s="115"/>
      <c r="AQ712" s="115"/>
      <c r="AR712" s="115"/>
      <c r="AS712" s="115"/>
      <c r="AT712" s="115"/>
      <c r="AU712" s="115"/>
      <c r="AV712" s="115"/>
      <c r="AW712" s="115"/>
      <c r="AX712" s="115"/>
      <c r="AY712" s="115"/>
      <c r="AZ712" s="115"/>
      <c r="BA712" s="115"/>
    </row>
    <row r="713" spans="1:53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  <c r="AL713" s="115"/>
      <c r="AM713" s="115"/>
      <c r="AN713" s="115"/>
      <c r="AO713" s="115"/>
      <c r="AP713" s="115"/>
      <c r="AQ713" s="115"/>
      <c r="AR713" s="115"/>
      <c r="AS713" s="115"/>
      <c r="AT713" s="115"/>
      <c r="AU713" s="115"/>
      <c r="AV713" s="115"/>
      <c r="AW713" s="115"/>
      <c r="AX713" s="115"/>
      <c r="AY713" s="115"/>
      <c r="AZ713" s="115"/>
      <c r="BA713" s="115"/>
    </row>
    <row r="714" spans="1:53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  <c r="AL714" s="115"/>
      <c r="AM714" s="115"/>
      <c r="AN714" s="115"/>
      <c r="AO714" s="115"/>
      <c r="AP714" s="115"/>
      <c r="AQ714" s="115"/>
      <c r="AR714" s="115"/>
      <c r="AS714" s="115"/>
      <c r="AT714" s="115"/>
      <c r="AU714" s="115"/>
      <c r="AV714" s="115"/>
      <c r="AW714" s="115"/>
      <c r="AX714" s="115"/>
      <c r="AY714" s="115"/>
      <c r="AZ714" s="115"/>
      <c r="BA714" s="115"/>
    </row>
    <row r="715" spans="1:53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  <c r="AL715" s="115"/>
      <c r="AM715" s="115"/>
      <c r="AN715" s="115"/>
      <c r="AO715" s="115"/>
      <c r="AP715" s="115"/>
      <c r="AQ715" s="115"/>
      <c r="AR715" s="115"/>
      <c r="AS715" s="115"/>
      <c r="AT715" s="115"/>
      <c r="AU715" s="115"/>
      <c r="AV715" s="115"/>
      <c r="AW715" s="115"/>
      <c r="AX715" s="115"/>
      <c r="AY715" s="115"/>
      <c r="AZ715" s="115"/>
      <c r="BA715" s="115"/>
    </row>
    <row r="716" spans="1:53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  <c r="AL716" s="115"/>
      <c r="AM716" s="115"/>
      <c r="AN716" s="115"/>
      <c r="AO716" s="115"/>
      <c r="AP716" s="115"/>
      <c r="AQ716" s="115"/>
      <c r="AR716" s="115"/>
      <c r="AS716" s="115"/>
      <c r="AT716" s="115"/>
      <c r="AU716" s="115"/>
      <c r="AV716" s="115"/>
      <c r="AW716" s="115"/>
      <c r="AX716" s="115"/>
      <c r="AY716" s="115"/>
      <c r="AZ716" s="115"/>
      <c r="BA716" s="115"/>
    </row>
    <row r="717" spans="1:53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  <c r="AL717" s="115"/>
      <c r="AM717" s="115"/>
      <c r="AN717" s="115"/>
      <c r="AO717" s="115"/>
      <c r="AP717" s="115"/>
      <c r="AQ717" s="115"/>
      <c r="AR717" s="115"/>
      <c r="AS717" s="115"/>
      <c r="AT717" s="115"/>
      <c r="AU717" s="115"/>
      <c r="AV717" s="115"/>
      <c r="AW717" s="115"/>
      <c r="AX717" s="115"/>
      <c r="AY717" s="115"/>
      <c r="AZ717" s="115"/>
      <c r="BA717" s="115"/>
    </row>
    <row r="718" spans="1:53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  <c r="AL718" s="115"/>
      <c r="AM718" s="115"/>
      <c r="AN718" s="115"/>
      <c r="AO718" s="115"/>
      <c r="AP718" s="115"/>
      <c r="AQ718" s="115"/>
      <c r="AR718" s="115"/>
      <c r="AS718" s="115"/>
      <c r="AT718" s="115"/>
      <c r="AU718" s="115"/>
      <c r="AV718" s="115"/>
      <c r="AW718" s="115"/>
      <c r="AX718" s="115"/>
      <c r="AY718" s="115"/>
      <c r="AZ718" s="115"/>
      <c r="BA718" s="115"/>
    </row>
    <row r="719" spans="1:53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  <c r="AL719" s="115"/>
      <c r="AM719" s="115"/>
      <c r="AN719" s="115"/>
      <c r="AO719" s="115"/>
      <c r="AP719" s="115"/>
      <c r="AQ719" s="115"/>
      <c r="AR719" s="115"/>
      <c r="AS719" s="115"/>
      <c r="AT719" s="115"/>
      <c r="AU719" s="115"/>
      <c r="AV719" s="115"/>
      <c r="AW719" s="115"/>
      <c r="AX719" s="115"/>
      <c r="AY719" s="115"/>
      <c r="AZ719" s="115"/>
      <c r="BA719" s="115"/>
    </row>
    <row r="720" spans="1:53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  <c r="AL720" s="115"/>
      <c r="AM720" s="115"/>
      <c r="AN720" s="115"/>
      <c r="AO720" s="115"/>
      <c r="AP720" s="115"/>
      <c r="AQ720" s="115"/>
      <c r="AR720" s="115"/>
      <c r="AS720" s="115"/>
      <c r="AT720" s="115"/>
      <c r="AU720" s="115"/>
      <c r="AV720" s="115"/>
      <c r="AW720" s="115"/>
      <c r="AX720" s="115"/>
      <c r="AY720" s="115"/>
      <c r="AZ720" s="115"/>
      <c r="BA720" s="115"/>
    </row>
    <row r="721" spans="1:53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  <c r="AL721" s="115"/>
      <c r="AM721" s="115"/>
      <c r="AN721" s="115"/>
      <c r="AO721" s="115"/>
      <c r="AP721" s="115"/>
      <c r="AQ721" s="115"/>
      <c r="AR721" s="115"/>
      <c r="AS721" s="115"/>
      <c r="AT721" s="115"/>
      <c r="AU721" s="115"/>
      <c r="AV721" s="115"/>
      <c r="AW721" s="115"/>
      <c r="AX721" s="115"/>
      <c r="AY721" s="115"/>
      <c r="AZ721" s="115"/>
      <c r="BA721" s="115"/>
    </row>
    <row r="722" spans="1:53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  <c r="AL722" s="115"/>
      <c r="AM722" s="115"/>
      <c r="AN722" s="115"/>
      <c r="AO722" s="115"/>
      <c r="AP722" s="115"/>
      <c r="AQ722" s="115"/>
      <c r="AR722" s="115"/>
      <c r="AS722" s="115"/>
      <c r="AT722" s="115"/>
      <c r="AU722" s="115"/>
      <c r="AV722" s="115"/>
      <c r="AW722" s="115"/>
      <c r="AX722" s="115"/>
      <c r="AY722" s="115"/>
      <c r="AZ722" s="115"/>
      <c r="BA722" s="115"/>
    </row>
    <row r="723" spans="1:53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  <c r="AL723" s="115"/>
      <c r="AM723" s="115"/>
      <c r="AN723" s="115"/>
      <c r="AO723" s="115"/>
      <c r="AP723" s="115"/>
      <c r="AQ723" s="115"/>
      <c r="AR723" s="115"/>
      <c r="AS723" s="115"/>
      <c r="AT723" s="115"/>
      <c r="AU723" s="115"/>
      <c r="AV723" s="115"/>
      <c r="AW723" s="115"/>
      <c r="AX723" s="115"/>
      <c r="AY723" s="115"/>
      <c r="AZ723" s="115"/>
      <c r="BA723" s="115"/>
    </row>
    <row r="724" spans="1:53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  <c r="AL724" s="115"/>
      <c r="AM724" s="115"/>
      <c r="AN724" s="115"/>
      <c r="AO724" s="115"/>
      <c r="AP724" s="115"/>
      <c r="AQ724" s="115"/>
      <c r="AR724" s="115"/>
      <c r="AS724" s="115"/>
      <c r="AT724" s="115"/>
      <c r="AU724" s="115"/>
      <c r="AV724" s="115"/>
      <c r="AW724" s="115"/>
      <c r="AX724" s="115"/>
      <c r="AY724" s="115"/>
      <c r="AZ724" s="115"/>
      <c r="BA724" s="115"/>
    </row>
    <row r="725" spans="1:53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  <c r="AL725" s="115"/>
      <c r="AM725" s="115"/>
      <c r="AN725" s="115"/>
      <c r="AO725" s="115"/>
      <c r="AP725" s="115"/>
      <c r="AQ725" s="115"/>
      <c r="AR725" s="115"/>
      <c r="AS725" s="115"/>
      <c r="AT725" s="115"/>
      <c r="AU725" s="115"/>
      <c r="AV725" s="115"/>
      <c r="AW725" s="115"/>
      <c r="AX725" s="115"/>
      <c r="AY725" s="115"/>
      <c r="AZ725" s="115"/>
      <c r="BA725" s="115"/>
    </row>
    <row r="726" spans="1:53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  <c r="AL726" s="115"/>
      <c r="AM726" s="115"/>
      <c r="AN726" s="115"/>
      <c r="AO726" s="115"/>
      <c r="AP726" s="115"/>
      <c r="AQ726" s="115"/>
      <c r="AR726" s="115"/>
      <c r="AS726" s="115"/>
      <c r="AT726" s="115"/>
      <c r="AU726" s="115"/>
      <c r="AV726" s="115"/>
      <c r="AW726" s="115"/>
      <c r="AX726" s="115"/>
      <c r="AY726" s="115"/>
      <c r="AZ726" s="115"/>
      <c r="BA726" s="115"/>
    </row>
    <row r="727" spans="1:53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  <c r="AJ727" s="115"/>
      <c r="AK727" s="115"/>
      <c r="AL727" s="115"/>
      <c r="AM727" s="115"/>
      <c r="AN727" s="115"/>
      <c r="AO727" s="115"/>
      <c r="AP727" s="115"/>
      <c r="AQ727" s="115"/>
      <c r="AR727" s="115"/>
      <c r="AS727" s="115"/>
      <c r="AT727" s="115"/>
      <c r="AU727" s="115"/>
      <c r="AV727" s="115"/>
      <c r="AW727" s="115"/>
      <c r="AX727" s="115"/>
      <c r="AY727" s="115"/>
      <c r="AZ727" s="115"/>
      <c r="BA727" s="115"/>
    </row>
    <row r="728" spans="1:53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  <c r="AJ728" s="115"/>
      <c r="AK728" s="115"/>
      <c r="AL728" s="115"/>
      <c r="AM728" s="115"/>
      <c r="AN728" s="115"/>
      <c r="AO728" s="115"/>
      <c r="AP728" s="115"/>
      <c r="AQ728" s="115"/>
      <c r="AR728" s="115"/>
      <c r="AS728" s="115"/>
      <c r="AT728" s="115"/>
      <c r="AU728" s="115"/>
      <c r="AV728" s="115"/>
      <c r="AW728" s="115"/>
      <c r="AX728" s="115"/>
      <c r="AY728" s="115"/>
      <c r="AZ728" s="115"/>
      <c r="BA728" s="115"/>
    </row>
    <row r="729" spans="1:53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  <c r="AL729" s="115"/>
      <c r="AM729" s="115"/>
      <c r="AN729" s="115"/>
      <c r="AO729" s="115"/>
      <c r="AP729" s="115"/>
      <c r="AQ729" s="115"/>
      <c r="AR729" s="115"/>
      <c r="AS729" s="115"/>
      <c r="AT729" s="115"/>
      <c r="AU729" s="115"/>
      <c r="AV729" s="115"/>
      <c r="AW729" s="115"/>
      <c r="AX729" s="115"/>
      <c r="AY729" s="115"/>
      <c r="AZ729" s="115"/>
      <c r="BA729" s="115"/>
    </row>
    <row r="730" spans="1:53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  <c r="AL730" s="115"/>
      <c r="AM730" s="115"/>
      <c r="AN730" s="115"/>
      <c r="AO730" s="115"/>
      <c r="AP730" s="115"/>
      <c r="AQ730" s="115"/>
      <c r="AR730" s="115"/>
      <c r="AS730" s="115"/>
      <c r="AT730" s="115"/>
      <c r="AU730" s="115"/>
      <c r="AV730" s="115"/>
      <c r="AW730" s="115"/>
      <c r="AX730" s="115"/>
      <c r="AY730" s="115"/>
      <c r="AZ730" s="115"/>
      <c r="BA730" s="115"/>
    </row>
    <row r="731" spans="1:53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  <c r="AN731" s="115"/>
      <c r="AO731" s="115"/>
      <c r="AP731" s="115"/>
      <c r="AQ731" s="115"/>
      <c r="AR731" s="115"/>
      <c r="AS731" s="115"/>
      <c r="AT731" s="115"/>
      <c r="AU731" s="115"/>
      <c r="AV731" s="115"/>
      <c r="AW731" s="115"/>
      <c r="AX731" s="115"/>
      <c r="AY731" s="115"/>
      <c r="AZ731" s="115"/>
      <c r="BA731" s="115"/>
    </row>
    <row r="732" spans="1:53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  <c r="AL732" s="115"/>
      <c r="AM732" s="115"/>
      <c r="AN732" s="115"/>
      <c r="AO732" s="115"/>
      <c r="AP732" s="115"/>
      <c r="AQ732" s="115"/>
      <c r="AR732" s="115"/>
      <c r="AS732" s="115"/>
      <c r="AT732" s="115"/>
      <c r="AU732" s="115"/>
      <c r="AV732" s="115"/>
      <c r="AW732" s="115"/>
      <c r="AX732" s="115"/>
      <c r="AY732" s="115"/>
      <c r="AZ732" s="115"/>
      <c r="BA732" s="115"/>
    </row>
    <row r="733" spans="1:53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  <c r="AL733" s="115"/>
      <c r="AM733" s="115"/>
      <c r="AN733" s="115"/>
      <c r="AO733" s="115"/>
      <c r="AP733" s="115"/>
      <c r="AQ733" s="115"/>
      <c r="AR733" s="115"/>
      <c r="AS733" s="115"/>
      <c r="AT733" s="115"/>
      <c r="AU733" s="115"/>
      <c r="AV733" s="115"/>
      <c r="AW733" s="115"/>
      <c r="AX733" s="115"/>
      <c r="AY733" s="115"/>
      <c r="AZ733" s="115"/>
      <c r="BA733" s="115"/>
    </row>
    <row r="734" spans="1:53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  <c r="AL734" s="115"/>
      <c r="AM734" s="115"/>
      <c r="AN734" s="115"/>
      <c r="AO734" s="115"/>
      <c r="AP734" s="115"/>
      <c r="AQ734" s="115"/>
      <c r="AR734" s="115"/>
      <c r="AS734" s="115"/>
      <c r="AT734" s="115"/>
      <c r="AU734" s="115"/>
      <c r="AV734" s="115"/>
      <c r="AW734" s="115"/>
      <c r="AX734" s="115"/>
      <c r="AY734" s="115"/>
      <c r="AZ734" s="115"/>
      <c r="BA734" s="115"/>
    </row>
    <row r="735" spans="1:53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  <c r="AL735" s="115"/>
      <c r="AM735" s="115"/>
      <c r="AN735" s="115"/>
      <c r="AO735" s="115"/>
      <c r="AP735" s="115"/>
      <c r="AQ735" s="115"/>
      <c r="AR735" s="115"/>
      <c r="AS735" s="115"/>
      <c r="AT735" s="115"/>
      <c r="AU735" s="115"/>
      <c r="AV735" s="115"/>
      <c r="AW735" s="115"/>
      <c r="AX735" s="115"/>
      <c r="AY735" s="115"/>
      <c r="AZ735" s="115"/>
      <c r="BA735" s="115"/>
    </row>
    <row r="736" spans="1:53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  <c r="AL736" s="115"/>
      <c r="AM736" s="115"/>
      <c r="AN736" s="115"/>
      <c r="AO736" s="115"/>
      <c r="AP736" s="115"/>
      <c r="AQ736" s="115"/>
      <c r="AR736" s="115"/>
      <c r="AS736" s="115"/>
      <c r="AT736" s="115"/>
      <c r="AU736" s="115"/>
      <c r="AV736" s="115"/>
      <c r="AW736" s="115"/>
      <c r="AX736" s="115"/>
      <c r="AY736" s="115"/>
      <c r="AZ736" s="115"/>
      <c r="BA736" s="115"/>
    </row>
    <row r="737" spans="1:53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  <c r="AL737" s="115"/>
      <c r="AM737" s="115"/>
      <c r="AN737" s="115"/>
      <c r="AO737" s="115"/>
      <c r="AP737" s="115"/>
      <c r="AQ737" s="115"/>
      <c r="AR737" s="115"/>
      <c r="AS737" s="115"/>
      <c r="AT737" s="115"/>
      <c r="AU737" s="115"/>
      <c r="AV737" s="115"/>
      <c r="AW737" s="115"/>
      <c r="AX737" s="115"/>
      <c r="AY737" s="115"/>
      <c r="AZ737" s="115"/>
      <c r="BA737" s="115"/>
    </row>
    <row r="738" spans="1:53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  <c r="AL738" s="115"/>
      <c r="AM738" s="115"/>
      <c r="AN738" s="115"/>
      <c r="AO738" s="115"/>
      <c r="AP738" s="115"/>
      <c r="AQ738" s="115"/>
      <c r="AR738" s="115"/>
      <c r="AS738" s="115"/>
      <c r="AT738" s="115"/>
      <c r="AU738" s="115"/>
      <c r="AV738" s="115"/>
      <c r="AW738" s="115"/>
      <c r="AX738" s="115"/>
      <c r="AY738" s="115"/>
      <c r="AZ738" s="115"/>
      <c r="BA738" s="115"/>
    </row>
    <row r="739" spans="1:53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  <c r="AL739" s="115"/>
      <c r="AM739" s="115"/>
      <c r="AN739" s="115"/>
      <c r="AO739" s="115"/>
      <c r="AP739" s="115"/>
      <c r="AQ739" s="115"/>
      <c r="AR739" s="115"/>
      <c r="AS739" s="115"/>
      <c r="AT739" s="115"/>
      <c r="AU739" s="115"/>
      <c r="AV739" s="115"/>
      <c r="AW739" s="115"/>
      <c r="AX739" s="115"/>
      <c r="AY739" s="115"/>
      <c r="AZ739" s="115"/>
      <c r="BA739" s="115"/>
    </row>
    <row r="740" spans="1:53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  <c r="AL740" s="115"/>
      <c r="AM740" s="115"/>
      <c r="AN740" s="115"/>
      <c r="AO740" s="115"/>
      <c r="AP740" s="115"/>
      <c r="AQ740" s="115"/>
      <c r="AR740" s="115"/>
      <c r="AS740" s="115"/>
      <c r="AT740" s="115"/>
      <c r="AU740" s="115"/>
      <c r="AV740" s="115"/>
      <c r="AW740" s="115"/>
      <c r="AX740" s="115"/>
      <c r="AY740" s="115"/>
      <c r="AZ740" s="115"/>
      <c r="BA740" s="115"/>
    </row>
    <row r="741" spans="1:53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  <c r="AL741" s="115"/>
      <c r="AM741" s="115"/>
      <c r="AN741" s="115"/>
      <c r="AO741" s="115"/>
      <c r="AP741" s="115"/>
      <c r="AQ741" s="115"/>
      <c r="AR741" s="115"/>
      <c r="AS741" s="115"/>
      <c r="AT741" s="115"/>
      <c r="AU741" s="115"/>
      <c r="AV741" s="115"/>
      <c r="AW741" s="115"/>
      <c r="AX741" s="115"/>
      <c r="AY741" s="115"/>
      <c r="AZ741" s="115"/>
      <c r="BA741" s="115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6"/>
  <sheetViews>
    <sheetView view="pageBreakPreview" zoomScale="60" workbookViewId="0">
      <pane xSplit="1" topLeftCell="B1" activePane="topRight" state="frozen"/>
      <selection pane="topRight" activeCell="N19" sqref="N19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6" width="6.7109375" customWidth="1"/>
    <col min="7" max="7" width="6.425781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6.5703125" customWidth="1"/>
    <col min="14" max="14" width="7.28515625" customWidth="1"/>
    <col min="15" max="15" width="6.140625" customWidth="1"/>
    <col min="16" max="16" width="6.85546875" customWidth="1"/>
    <col min="17" max="17" width="6.42578125" customWidth="1"/>
    <col min="18" max="18" width="0.85546875" customWidth="1"/>
    <col min="20" max="20" width="8.7109375" customWidth="1"/>
    <col min="21" max="21" width="6.140625" customWidth="1"/>
    <col min="22" max="22" width="5" customWidth="1"/>
    <col min="23" max="23" width="7.5703125" customWidth="1"/>
    <col min="24" max="24" width="5" customWidth="1"/>
    <col min="25" max="25" width="9.28515625" customWidth="1"/>
    <col min="26" max="26" width="7" customWidth="1"/>
    <col min="27" max="27" width="9.85546875" customWidth="1"/>
    <col min="28" max="28" width="6" customWidth="1"/>
    <col min="29" max="29" width="9" customWidth="1"/>
    <col min="30" max="30" width="8" customWidth="1"/>
  </cols>
  <sheetData>
    <row r="1" spans="1:35" ht="15.75" thickBot="1">
      <c r="A1" s="108" t="s">
        <v>227</v>
      </c>
      <c r="C1" s="108" t="s">
        <v>19</v>
      </c>
      <c r="I1" t="s">
        <v>291</v>
      </c>
      <c r="N1" s="38"/>
      <c r="O1" s="38"/>
      <c r="S1" s="115"/>
      <c r="T1" s="115"/>
      <c r="U1" s="115"/>
      <c r="V1" s="209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1:35" ht="13.5" customHeight="1">
      <c r="A2" s="91"/>
      <c r="B2" s="556"/>
      <c r="C2" s="185" t="s">
        <v>20</v>
      </c>
      <c r="D2" s="74" t="s">
        <v>254</v>
      </c>
      <c r="E2" s="74"/>
      <c r="F2" s="74"/>
      <c r="G2" s="74"/>
      <c r="H2" s="74"/>
      <c r="I2" s="74"/>
      <c r="J2" s="74"/>
      <c r="K2" s="74"/>
      <c r="L2" s="58"/>
      <c r="M2" s="58"/>
      <c r="N2" s="185" t="s">
        <v>21</v>
      </c>
      <c r="O2" s="185" t="s">
        <v>22</v>
      </c>
      <c r="P2" s="1184" t="s">
        <v>395</v>
      </c>
      <c r="Q2" s="1184" t="s">
        <v>395</v>
      </c>
      <c r="S2" s="107"/>
      <c r="T2" s="107"/>
      <c r="U2" s="135"/>
      <c r="V2" s="115"/>
      <c r="W2" s="405"/>
      <c r="X2" s="135"/>
      <c r="Y2" s="115"/>
      <c r="Z2" s="115"/>
      <c r="AA2" s="115"/>
      <c r="AB2" s="115"/>
      <c r="AC2" s="115"/>
      <c r="AD2" s="115"/>
      <c r="AE2" s="115"/>
      <c r="AF2" s="115"/>
    </row>
    <row r="3" spans="1:35" ht="13.5" customHeight="1">
      <c r="A3" s="68"/>
      <c r="B3" s="557"/>
      <c r="C3" s="558" t="s">
        <v>214</v>
      </c>
      <c r="D3" s="20" t="s">
        <v>274</v>
      </c>
      <c r="E3" s="20"/>
      <c r="F3" s="20"/>
      <c r="G3" s="20"/>
      <c r="H3" s="20" t="s">
        <v>229</v>
      </c>
      <c r="I3" s="20"/>
      <c r="J3" s="20"/>
      <c r="K3" s="20"/>
      <c r="L3" s="19"/>
      <c r="M3" s="19"/>
      <c r="N3" s="558" t="s">
        <v>230</v>
      </c>
      <c r="O3" s="558" t="s">
        <v>23</v>
      </c>
      <c r="P3" s="1183" t="s">
        <v>108</v>
      </c>
      <c r="Q3" s="1183" t="s">
        <v>108</v>
      </c>
      <c r="S3" s="107"/>
      <c r="T3" s="107"/>
      <c r="U3" s="135"/>
      <c r="V3" s="115"/>
      <c r="W3" s="405"/>
      <c r="X3" s="135"/>
      <c r="Y3" s="115"/>
      <c r="Z3" s="115"/>
      <c r="AA3" s="115"/>
      <c r="AB3" s="115"/>
      <c r="AC3" s="115"/>
      <c r="AD3" s="115"/>
      <c r="AE3" s="115"/>
      <c r="AF3" s="115"/>
    </row>
    <row r="4" spans="1:35" ht="12.75" customHeight="1" thickBot="1">
      <c r="A4" s="68"/>
      <c r="B4" s="559" t="s">
        <v>24</v>
      </c>
      <c r="C4" s="558" t="s">
        <v>21</v>
      </c>
      <c r="E4" t="s">
        <v>228</v>
      </c>
      <c r="F4" s="79"/>
      <c r="G4" s="79"/>
      <c r="H4" t="s">
        <v>1041</v>
      </c>
      <c r="J4" s="79"/>
      <c r="K4" s="69" t="s">
        <v>118</v>
      </c>
      <c r="L4" s="59"/>
      <c r="M4" s="59"/>
      <c r="N4" s="558" t="s">
        <v>26</v>
      </c>
      <c r="O4" s="558" t="s">
        <v>25</v>
      </c>
      <c r="P4" s="1172" t="s">
        <v>396</v>
      </c>
      <c r="Q4" s="1183" t="s">
        <v>396</v>
      </c>
      <c r="S4" s="107"/>
      <c r="T4" s="107"/>
      <c r="U4" s="405"/>
      <c r="V4" s="115"/>
      <c r="W4" s="405"/>
      <c r="X4" s="135"/>
      <c r="Y4" s="115"/>
      <c r="Z4" s="115"/>
      <c r="AA4" s="115"/>
      <c r="AB4" s="115"/>
      <c r="AC4" s="115"/>
      <c r="AD4" s="115"/>
      <c r="AE4" s="778"/>
      <c r="AF4" s="115"/>
    </row>
    <row r="5" spans="1:35">
      <c r="A5" s="68" t="s">
        <v>215</v>
      </c>
      <c r="B5" s="557"/>
      <c r="C5" s="558" t="s">
        <v>38</v>
      </c>
      <c r="D5" s="36" t="s">
        <v>27</v>
      </c>
      <c r="E5" s="36" t="s">
        <v>28</v>
      </c>
      <c r="F5" s="36" t="s">
        <v>29</v>
      </c>
      <c r="G5" s="36" t="s">
        <v>30</v>
      </c>
      <c r="H5" s="35" t="s">
        <v>31</v>
      </c>
      <c r="I5" s="36" t="s">
        <v>32</v>
      </c>
      <c r="J5" s="35" t="s">
        <v>33</v>
      </c>
      <c r="K5" s="36" t="s">
        <v>34</v>
      </c>
      <c r="L5" s="35" t="s">
        <v>35</v>
      </c>
      <c r="M5" s="36" t="s">
        <v>36</v>
      </c>
      <c r="N5" s="558">
        <v>10</v>
      </c>
      <c r="O5" s="558" t="s">
        <v>37</v>
      </c>
      <c r="P5" s="558" t="s">
        <v>26</v>
      </c>
      <c r="Q5" s="1185" t="s">
        <v>397</v>
      </c>
      <c r="S5" s="107"/>
      <c r="T5" s="107"/>
      <c r="U5" s="405"/>
      <c r="V5" s="115"/>
      <c r="W5" s="405"/>
      <c r="X5" s="135"/>
      <c r="Y5" s="115"/>
      <c r="Z5" s="115"/>
      <c r="AA5" s="115"/>
      <c r="AB5" s="115"/>
      <c r="AC5" s="366"/>
      <c r="AD5" s="115"/>
      <c r="AE5" s="778"/>
      <c r="AF5" s="115"/>
    </row>
    <row r="6" spans="1:35" ht="12" customHeight="1">
      <c r="A6" s="68"/>
      <c r="B6" s="559" t="s">
        <v>216</v>
      </c>
      <c r="C6" s="558" t="s">
        <v>217</v>
      </c>
      <c r="D6" s="77" t="s">
        <v>39</v>
      </c>
      <c r="E6" s="77" t="s">
        <v>39</v>
      </c>
      <c r="F6" s="77" t="s">
        <v>39</v>
      </c>
      <c r="G6" s="77" t="s">
        <v>39</v>
      </c>
      <c r="H6" s="31" t="s">
        <v>39</v>
      </c>
      <c r="I6" s="77" t="s">
        <v>39</v>
      </c>
      <c r="J6" s="77" t="s">
        <v>39</v>
      </c>
      <c r="K6" s="31" t="s">
        <v>39</v>
      </c>
      <c r="L6" s="77" t="s">
        <v>39</v>
      </c>
      <c r="M6" s="77" t="s">
        <v>39</v>
      </c>
      <c r="N6" s="558" t="s">
        <v>394</v>
      </c>
      <c r="O6" s="558" t="s">
        <v>207</v>
      </c>
      <c r="P6" s="558">
        <v>10</v>
      </c>
      <c r="Q6" s="1185"/>
      <c r="S6" s="107"/>
      <c r="T6" s="107"/>
      <c r="U6" s="135"/>
      <c r="V6" s="115"/>
      <c r="W6" s="405"/>
      <c r="X6" s="135"/>
      <c r="Y6" s="115"/>
      <c r="Z6" s="115"/>
      <c r="AA6" s="115"/>
      <c r="AB6" s="115"/>
      <c r="AC6" s="366"/>
      <c r="AD6" s="115"/>
      <c r="AE6" s="779"/>
      <c r="AF6" s="115"/>
    </row>
    <row r="7" spans="1:35" ht="14.25" customHeight="1" thickBot="1">
      <c r="A7" s="68"/>
      <c r="B7" s="560"/>
      <c r="C7" s="1194">
        <v>0.25</v>
      </c>
      <c r="D7" s="59"/>
      <c r="E7" s="60"/>
      <c r="F7" s="59"/>
      <c r="G7" s="60"/>
      <c r="H7" s="98"/>
      <c r="I7" s="60"/>
      <c r="J7" s="60"/>
      <c r="K7" s="59"/>
      <c r="L7" s="60"/>
      <c r="M7" s="98"/>
      <c r="N7" s="558"/>
      <c r="O7" s="558" t="s">
        <v>208</v>
      </c>
      <c r="P7" s="403" t="s">
        <v>394</v>
      </c>
      <c r="Q7" s="1188">
        <v>1</v>
      </c>
      <c r="S7" s="107"/>
      <c r="T7" s="107"/>
      <c r="U7" s="215"/>
      <c r="V7" s="135"/>
      <c r="W7" s="405"/>
      <c r="X7" s="135"/>
      <c r="Y7" s="115"/>
      <c r="Z7" s="296"/>
      <c r="AA7" s="405"/>
      <c r="AB7" s="115"/>
      <c r="AC7" s="780"/>
      <c r="AD7" s="115"/>
      <c r="AE7" s="779"/>
      <c r="AF7" s="115"/>
    </row>
    <row r="8" spans="1:35">
      <c r="A8" s="561">
        <v>1</v>
      </c>
      <c r="B8" s="562" t="s">
        <v>218</v>
      </c>
      <c r="C8" s="2401">
        <f>(Q8/100)*25</f>
        <v>20</v>
      </c>
      <c r="D8" s="177">
        <f>'7-11л. РАСКЛАДКА'!P13</f>
        <v>20</v>
      </c>
      <c r="E8" s="807">
        <f>'7-11л. РАСКЛАДКА'!P71</f>
        <v>0</v>
      </c>
      <c r="F8" s="807">
        <f>'7-11л. РАСКЛАДКА'!P130</f>
        <v>20</v>
      </c>
      <c r="G8" s="807">
        <f>'7-11л. РАСКЛАДКА'!P187</f>
        <v>20</v>
      </c>
      <c r="H8" s="807">
        <f>'7-11л. РАСКЛАДКА'!P244</f>
        <v>20</v>
      </c>
      <c r="I8" s="807">
        <f>'7-11л. РАСКЛАДКА'!P300</f>
        <v>30</v>
      </c>
      <c r="J8" s="807">
        <f>'7-11л. РАСКЛАДКА'!P356</f>
        <v>30</v>
      </c>
      <c r="K8" s="807">
        <f>'7-11л. РАСКЛАДКА'!P409</f>
        <v>20</v>
      </c>
      <c r="L8" s="807">
        <f>'7-11л. РАСКЛАДКА'!P463</f>
        <v>20</v>
      </c>
      <c r="M8" s="1173">
        <f>'7-11л. РАСКЛАДКА'!P516</f>
        <v>20</v>
      </c>
      <c r="N8" s="1176">
        <f t="shared" ref="N8:N44" si="0">D8+E8+F8+G8+H8+I8+J8+K8+L8+M8</f>
        <v>200</v>
      </c>
      <c r="O8" s="2197">
        <f>(N8*100/P8)-100</f>
        <v>0</v>
      </c>
      <c r="P8" s="2413">
        <f>(Q8*25/100)*10</f>
        <v>200</v>
      </c>
      <c r="Q8" s="2449">
        <v>80</v>
      </c>
      <c r="S8" s="405"/>
      <c r="T8" s="781"/>
      <c r="U8" s="405"/>
      <c r="V8" s="612"/>
      <c r="W8" s="115"/>
      <c r="X8" s="115"/>
      <c r="Y8" s="115"/>
      <c r="Z8" s="783"/>
      <c r="AA8" s="135"/>
      <c r="AB8" s="115"/>
      <c r="AC8" s="784"/>
      <c r="AD8" s="115"/>
      <c r="AE8" s="3083"/>
      <c r="AF8" s="115"/>
    </row>
    <row r="9" spans="1:35">
      <c r="A9" s="520">
        <v>2</v>
      </c>
      <c r="B9" s="247" t="s">
        <v>41</v>
      </c>
      <c r="C9" s="2402">
        <f>(Q9/100)*25</f>
        <v>37.5</v>
      </c>
      <c r="D9" s="177">
        <f>'7-11л. РАСКЛАДКА'!P14</f>
        <v>35</v>
      </c>
      <c r="E9" s="807">
        <f>'7-11л. РАСКЛАДКА'!P72</f>
        <v>30</v>
      </c>
      <c r="F9" s="807">
        <f>'7-11л. РАСКЛАДКА'!P131</f>
        <v>48</v>
      </c>
      <c r="G9" s="807">
        <f>'7-11л. РАСКЛАДКА'!P188</f>
        <v>40</v>
      </c>
      <c r="H9" s="807">
        <f>'7-11л. РАСКЛАДКА'!P245</f>
        <v>20</v>
      </c>
      <c r="I9" s="807">
        <f>'7-11л. РАСКЛАДКА'!P301</f>
        <v>35</v>
      </c>
      <c r="J9" s="807">
        <f>'7-11л. РАСКЛАДКА'!P357</f>
        <v>40</v>
      </c>
      <c r="K9" s="807">
        <f>'7-11л. РАСКЛАДКА'!P410</f>
        <v>35</v>
      </c>
      <c r="L9" s="807">
        <f>'7-11л. РАСКЛАДКА'!P464</f>
        <v>42</v>
      </c>
      <c r="M9" s="1173">
        <f>'7-11л. РАСКЛАДКА'!P517</f>
        <v>50</v>
      </c>
      <c r="N9" s="1177">
        <f t="shared" si="0"/>
        <v>375</v>
      </c>
      <c r="O9" s="2198">
        <f t="shared" ref="O9:O44" si="1">(N9*100/P9)-100</f>
        <v>0</v>
      </c>
      <c r="P9" s="2414">
        <f t="shared" ref="P9:P44" si="2">(Q9*25/100)*10</f>
        <v>375</v>
      </c>
      <c r="Q9" s="2450">
        <v>150</v>
      </c>
      <c r="S9" s="787"/>
      <c r="T9" s="786"/>
      <c r="U9" s="405"/>
      <c r="V9" s="115"/>
      <c r="W9" s="115"/>
      <c r="X9" s="115"/>
      <c r="Y9" s="115"/>
      <c r="Z9" s="783"/>
      <c r="AA9" s="135"/>
      <c r="AB9" s="115"/>
      <c r="AC9" s="784"/>
      <c r="AD9" s="222"/>
      <c r="AE9" s="3083"/>
      <c r="AF9" s="115"/>
    </row>
    <row r="10" spans="1:35">
      <c r="A10" s="520">
        <v>3</v>
      </c>
      <c r="B10" s="247" t="s">
        <v>42</v>
      </c>
      <c r="C10" s="2402">
        <f>(Q10/100)*25</f>
        <v>3.75</v>
      </c>
      <c r="D10" s="177">
        <f>'7-11л. РАСКЛАДКА'!P15</f>
        <v>0</v>
      </c>
      <c r="E10" s="807">
        <f>'7-11л. РАСКЛАДКА'!P73</f>
        <v>0</v>
      </c>
      <c r="F10" s="807">
        <f>'7-11л. РАСКЛАДКА'!P132</f>
        <v>8.6999999999999993</v>
      </c>
      <c r="G10" s="807">
        <f>'7-11л. РАСКЛАДКА'!P189</f>
        <v>0</v>
      </c>
      <c r="H10" s="807">
        <f>'7-11л. РАСКЛАДКА'!P246</f>
        <v>8.31</v>
      </c>
      <c r="I10" s="807">
        <f>'7-11л. РАСКЛАДКА'!P302</f>
        <v>0</v>
      </c>
      <c r="J10" s="807">
        <f>'7-11л. РАСКЛАДКА'!P358</f>
        <v>0</v>
      </c>
      <c r="K10" s="807">
        <f>'7-11л. РАСКЛАДКА'!P411</f>
        <v>0</v>
      </c>
      <c r="L10" s="807">
        <f>'7-11л. РАСКЛАДКА'!P465</f>
        <v>3.45</v>
      </c>
      <c r="M10" s="1173">
        <f>'7-11л. РАСКЛАДКА'!P518</f>
        <v>1.1200000000000001</v>
      </c>
      <c r="N10" s="1177">
        <f t="shared" si="0"/>
        <v>21.58</v>
      </c>
      <c r="O10" s="241">
        <f t="shared" si="1"/>
        <v>-42.453333333333333</v>
      </c>
      <c r="P10" s="2414">
        <f t="shared" si="2"/>
        <v>37.5</v>
      </c>
      <c r="Q10" s="2450">
        <v>15</v>
      </c>
      <c r="S10" s="787"/>
      <c r="T10" s="781"/>
      <c r="U10" s="405"/>
      <c r="V10" s="115"/>
      <c r="W10" s="115"/>
      <c r="X10" s="115"/>
      <c r="Y10" s="115"/>
      <c r="Z10" s="783"/>
      <c r="AA10" s="135"/>
      <c r="AB10" s="115"/>
      <c r="AC10" s="784"/>
      <c r="AD10" s="115"/>
      <c r="AE10" s="3084"/>
      <c r="AF10" s="115"/>
    </row>
    <row r="11" spans="1:35">
      <c r="A11" s="520">
        <v>4</v>
      </c>
      <c r="B11" s="247" t="s">
        <v>43</v>
      </c>
      <c r="C11" s="2402">
        <f>(Q11/100)*25</f>
        <v>11.25</v>
      </c>
      <c r="D11" s="177">
        <f>'7-11л. РАСКЛАДКА'!P16</f>
        <v>30.8</v>
      </c>
      <c r="E11" s="807">
        <f>'7-11л. РАСКЛАДКА'!P74</f>
        <v>8.1</v>
      </c>
      <c r="F11" s="807">
        <f>'7-11л. РАСКЛАДКА'!P133</f>
        <v>0</v>
      </c>
      <c r="G11" s="807">
        <f>'7-11л. РАСКЛАДКА'!P190</f>
        <v>50.9</v>
      </c>
      <c r="H11" s="807">
        <f>'7-11л. РАСКЛАДКА'!P247</f>
        <v>0</v>
      </c>
      <c r="I11" s="807">
        <f>'7-11л. РАСКЛАДКА'!P303</f>
        <v>0</v>
      </c>
      <c r="J11" s="807">
        <f>'7-11л. РАСКЛАДКА'!P359</f>
        <v>0</v>
      </c>
      <c r="K11" s="807">
        <f>'7-11л. РАСКЛАДКА'!P412</f>
        <v>30.8</v>
      </c>
      <c r="L11" s="807">
        <f>'7-11л. РАСКЛАДКА'!P466</f>
        <v>0</v>
      </c>
      <c r="M11" s="1173">
        <f>'7-11л. РАСКЛАДКА'!P519</f>
        <v>0</v>
      </c>
      <c r="N11" s="1177">
        <f t="shared" si="0"/>
        <v>120.6</v>
      </c>
      <c r="O11" s="241">
        <f t="shared" si="1"/>
        <v>7.2000000000000028</v>
      </c>
      <c r="P11" s="2414">
        <f t="shared" si="2"/>
        <v>112.5</v>
      </c>
      <c r="Q11" s="2450">
        <v>45</v>
      </c>
      <c r="S11" s="787"/>
      <c r="T11" s="786"/>
      <c r="U11" s="405"/>
      <c r="V11" s="115"/>
      <c r="W11" s="115"/>
      <c r="X11" s="115"/>
      <c r="Y11" s="115"/>
      <c r="Z11" s="783"/>
      <c r="AA11" s="135"/>
      <c r="AB11" s="115"/>
      <c r="AC11" s="784"/>
      <c r="AD11" s="115"/>
      <c r="AE11" s="3083"/>
      <c r="AF11" s="115"/>
    </row>
    <row r="12" spans="1:35">
      <c r="A12" s="520">
        <v>5</v>
      </c>
      <c r="B12" s="247" t="s">
        <v>44</v>
      </c>
      <c r="C12" s="2402">
        <f t="shared" ref="C12:C44" si="3">(Q12/100)*25</f>
        <v>3.75</v>
      </c>
      <c r="D12" s="177">
        <f>'7-11л. РАСКЛАДКА'!P17</f>
        <v>0</v>
      </c>
      <c r="E12" s="807">
        <f>'7-11л. РАСКЛАДКА'!P75</f>
        <v>0</v>
      </c>
      <c r="F12" s="807">
        <f>'7-11л. РАСКЛАДКА'!P134</f>
        <v>0</v>
      </c>
      <c r="G12" s="807">
        <f>'7-11л. РАСКЛАДКА'!P191</f>
        <v>0</v>
      </c>
      <c r="H12" s="807">
        <f>'7-11л. РАСКЛАДКА'!P248</f>
        <v>0</v>
      </c>
      <c r="I12" s="807">
        <f>'7-11л. РАСКЛАДКА'!P304</f>
        <v>0</v>
      </c>
      <c r="J12" s="807">
        <f>'7-11л. РАСКЛАДКА'!P360</f>
        <v>0</v>
      </c>
      <c r="K12" s="807">
        <f>'7-11л. РАСКЛАДКА'!P413</f>
        <v>0</v>
      </c>
      <c r="L12" s="807">
        <f>'7-11л. РАСКЛАДКА'!P467</f>
        <v>37.5</v>
      </c>
      <c r="M12" s="1173">
        <f>'7-11л. РАСКЛАДКА'!P520</f>
        <v>0</v>
      </c>
      <c r="N12" s="1177">
        <f t="shared" si="0"/>
        <v>37.5</v>
      </c>
      <c r="O12" s="2198">
        <f t="shared" si="1"/>
        <v>0</v>
      </c>
      <c r="P12" s="2414">
        <f t="shared" si="2"/>
        <v>37.5</v>
      </c>
      <c r="Q12" s="2450">
        <v>15</v>
      </c>
      <c r="S12" s="787"/>
      <c r="T12" s="781"/>
      <c r="U12" s="405"/>
      <c r="V12" s="115"/>
      <c r="W12" s="115"/>
      <c r="X12" s="115"/>
      <c r="Y12" s="115"/>
      <c r="Z12" s="783"/>
      <c r="AA12" s="135"/>
      <c r="AB12" s="115"/>
      <c r="AC12" s="784"/>
      <c r="AD12" s="115"/>
      <c r="AE12" s="3081"/>
      <c r="AF12" s="115"/>
    </row>
    <row r="13" spans="1:35">
      <c r="A13" s="2220">
        <v>6</v>
      </c>
      <c r="B13" s="2396" t="s">
        <v>45</v>
      </c>
      <c r="C13" s="2403">
        <f t="shared" si="3"/>
        <v>46.75</v>
      </c>
      <c r="D13" s="2227">
        <f>'7-11л. РАСКЛАДКА'!P18</f>
        <v>0</v>
      </c>
      <c r="E13" s="2228">
        <f>'7-11л. РАСКЛАДКА'!P76</f>
        <v>0</v>
      </c>
      <c r="F13" s="2228">
        <f>'7-11л. РАСКЛАДКА'!P135</f>
        <v>132.53</v>
      </c>
      <c r="G13" s="2228">
        <f>'7-11л. РАСКЛАДКА'!P192</f>
        <v>0</v>
      </c>
      <c r="H13" s="2228">
        <f>'7-11л. РАСКЛАДКА'!P249</f>
        <v>120.36</v>
      </c>
      <c r="I13" s="2228">
        <f>'7-11л. РАСКЛАДКА'!P305</f>
        <v>0</v>
      </c>
      <c r="J13" s="2228">
        <f>'7-11л. РАСКЛАДКА'!P361</f>
        <v>124</v>
      </c>
      <c r="K13" s="2228">
        <f>'7-11л. РАСКЛАДКА'!P414</f>
        <v>0</v>
      </c>
      <c r="L13" s="2228">
        <f>'7-11л. РАСКЛАДКА'!P468</f>
        <v>0</v>
      </c>
      <c r="M13" s="2229">
        <f>'7-11л. РАСКЛАДКА'!P521</f>
        <v>89.6</v>
      </c>
      <c r="N13" s="2230">
        <f t="shared" si="0"/>
        <v>466.49</v>
      </c>
      <c r="O13" s="2231">
        <f t="shared" si="1"/>
        <v>-0.21604278074866556</v>
      </c>
      <c r="P13" s="2342">
        <f t="shared" si="2"/>
        <v>467.5</v>
      </c>
      <c r="Q13" s="2450">
        <v>187</v>
      </c>
      <c r="S13" s="787"/>
      <c r="T13" s="781"/>
      <c r="U13" s="405"/>
      <c r="V13" s="115"/>
      <c r="W13" s="115"/>
      <c r="X13" s="115"/>
      <c r="Y13" s="115"/>
      <c r="Z13" s="783"/>
      <c r="AA13" s="135"/>
      <c r="AB13" s="115"/>
      <c r="AC13" s="784"/>
      <c r="AD13" s="115"/>
      <c r="AE13" s="3081"/>
      <c r="AF13" s="115"/>
    </row>
    <row r="14" spans="1:35" ht="13.5" customHeight="1">
      <c r="A14" s="2220">
        <v>7</v>
      </c>
      <c r="B14" s="1708" t="s">
        <v>871</v>
      </c>
      <c r="C14" s="2420">
        <f t="shared" si="3"/>
        <v>63</v>
      </c>
      <c r="D14" s="2421">
        <f>'7-11л. РАСКЛАДКА'!P19</f>
        <v>0</v>
      </c>
      <c r="E14" s="2380">
        <f>'7-11л. РАСКЛАДКА'!P77</f>
        <v>0</v>
      </c>
      <c r="F14" s="2381">
        <f>'7-11л. РАСКЛАДКА'!P136</f>
        <v>74.599999999999994</v>
      </c>
      <c r="G14" s="2380">
        <f>'7-11л. РАСКЛАДКА'!P193</f>
        <v>46</v>
      </c>
      <c r="H14" s="2381">
        <f>'7-11л. РАСКЛАДКА'!P250</f>
        <v>18</v>
      </c>
      <c r="I14" s="2380">
        <f>'7-11л. РАСКЛАДКА'!P306</f>
        <v>160.91000000000003</v>
      </c>
      <c r="J14" s="2381">
        <f>'7-11л. РАСКЛАДКА'!P362</f>
        <v>92.44</v>
      </c>
      <c r="K14" s="2380">
        <f>'7-11л. РАСКЛАДКА'!P415</f>
        <v>0</v>
      </c>
      <c r="L14" s="2381">
        <f>'7-11л. РАСКЛАДКА'!P469</f>
        <v>113.6</v>
      </c>
      <c r="M14" s="2380">
        <f>'7-11л. РАСКЛАДКА'!P522</f>
        <v>109.55999999999999</v>
      </c>
      <c r="N14" s="2422">
        <f t="shared" si="0"/>
        <v>615.1099999999999</v>
      </c>
      <c r="O14" s="2384">
        <f t="shared" si="1"/>
        <v>-2.3634920634920746</v>
      </c>
      <c r="P14" s="2423">
        <f t="shared" si="2"/>
        <v>630</v>
      </c>
      <c r="Q14" s="2416">
        <f>Q16-Q15</f>
        <v>252</v>
      </c>
      <c r="S14" s="3085"/>
      <c r="T14" s="3086"/>
      <c r="U14" s="3087"/>
      <c r="V14" s="3088"/>
      <c r="W14" s="3088"/>
      <c r="X14" s="3088"/>
      <c r="Y14" s="3088"/>
      <c r="Z14" s="3089"/>
      <c r="AA14" s="3090"/>
      <c r="AB14" s="3088"/>
      <c r="AC14" s="3091"/>
      <c r="AD14" s="3088"/>
      <c r="AE14" s="3082"/>
      <c r="AF14" s="115"/>
      <c r="AG14" s="11"/>
      <c r="AH14" s="11"/>
      <c r="AI14" s="11"/>
    </row>
    <row r="15" spans="1:35" ht="10.5" customHeight="1">
      <c r="A15" s="2395"/>
      <c r="B15" s="2412" t="s">
        <v>943</v>
      </c>
      <c r="C15" s="2424">
        <f>(Q15/100)*25</f>
        <v>7.0000000000000009</v>
      </c>
      <c r="D15" s="2425">
        <f>'7-11л. РАСКЛАДКА'!P20</f>
        <v>0</v>
      </c>
      <c r="E15" s="2387">
        <f>'7-11л. РАСКЛАДКА'!P78</f>
        <v>0</v>
      </c>
      <c r="F15" s="2388">
        <f>'7-11л. РАСКЛАДКА'!P137</f>
        <v>0</v>
      </c>
      <c r="G15" s="2387">
        <f>'7-11л. РАСКЛАДКА'!P194</f>
        <v>48.6</v>
      </c>
      <c r="H15" s="2388">
        <f>'7-11л. РАСКЛАДКА'!P251</f>
        <v>60</v>
      </c>
      <c r="I15" s="2387">
        <f>'7-11л. РАСКЛАДКА'!P307</f>
        <v>0</v>
      </c>
      <c r="J15" s="2388">
        <f>'7-11л. РАСКЛАДКА'!P363</f>
        <v>0</v>
      </c>
      <c r="K15" s="2387">
        <f>'7-11л. РАСКЛАДКА'!P416</f>
        <v>0</v>
      </c>
      <c r="L15" s="2388">
        <f>'7-11л. РАСКЛАДКА'!P470</f>
        <v>0</v>
      </c>
      <c r="M15" s="2387">
        <f>'7-11л. РАСКЛАДКА'!P523</f>
        <v>0</v>
      </c>
      <c r="N15" s="2426">
        <f t="shared" si="0"/>
        <v>108.6</v>
      </c>
      <c r="O15" s="2391">
        <f t="shared" si="1"/>
        <v>55.142857142857139</v>
      </c>
      <c r="P15" s="2427">
        <f t="shared" si="2"/>
        <v>70</v>
      </c>
      <c r="Q15" s="2417">
        <f>(Q16/100)*10</f>
        <v>28</v>
      </c>
      <c r="S15" s="3085"/>
      <c r="T15" s="3086"/>
      <c r="U15" s="3087"/>
      <c r="V15" s="3088"/>
      <c r="W15" s="3088"/>
      <c r="X15" s="3088"/>
      <c r="Y15" s="3088"/>
      <c r="Z15" s="3089"/>
      <c r="AA15" s="3090"/>
      <c r="AB15" s="3088"/>
      <c r="AC15" s="3091"/>
      <c r="AD15" s="3088"/>
      <c r="AE15" s="3082"/>
      <c r="AF15" s="115"/>
      <c r="AG15" s="11"/>
      <c r="AH15" s="11"/>
      <c r="AI15" s="11"/>
    </row>
    <row r="16" spans="1:35" ht="12.75" customHeight="1">
      <c r="A16" s="2221"/>
      <c r="B16" s="2399" t="s">
        <v>1008</v>
      </c>
      <c r="C16" s="2419">
        <f>(Q16/100)*25</f>
        <v>70</v>
      </c>
      <c r="D16" s="771">
        <f>D14+D15</f>
        <v>0</v>
      </c>
      <c r="E16" s="2244">
        <f t="shared" ref="E16:M16" si="4">E14+E15</f>
        <v>0</v>
      </c>
      <c r="F16" s="2236">
        <f t="shared" si="4"/>
        <v>74.599999999999994</v>
      </c>
      <c r="G16" s="2244">
        <f t="shared" si="4"/>
        <v>94.6</v>
      </c>
      <c r="H16" s="2236">
        <f t="shared" si="4"/>
        <v>78</v>
      </c>
      <c r="I16" s="2244">
        <f t="shared" si="4"/>
        <v>160.91000000000003</v>
      </c>
      <c r="J16" s="2236">
        <f>J14+J15</f>
        <v>92.44</v>
      </c>
      <c r="K16" s="2244">
        <f t="shared" si="4"/>
        <v>0</v>
      </c>
      <c r="L16" s="2236">
        <f t="shared" si="4"/>
        <v>113.6</v>
      </c>
      <c r="M16" s="2244">
        <f t="shared" si="4"/>
        <v>109.55999999999999</v>
      </c>
      <c r="N16" s="2246">
        <f t="shared" si="0"/>
        <v>723.70999999999992</v>
      </c>
      <c r="O16" s="2245">
        <f t="shared" si="1"/>
        <v>3.3871428571428339</v>
      </c>
      <c r="P16" s="2410">
        <f>(Q16*25/100)*10</f>
        <v>700</v>
      </c>
      <c r="Q16" s="2418">
        <v>280</v>
      </c>
      <c r="S16" s="787"/>
      <c r="T16" s="791"/>
      <c r="U16" s="405"/>
      <c r="V16" s="115"/>
      <c r="W16" s="115"/>
      <c r="X16" s="115"/>
      <c r="Y16" s="115"/>
      <c r="Z16" s="783"/>
      <c r="AA16" s="135"/>
      <c r="AB16" s="115"/>
      <c r="AC16" s="784"/>
      <c r="AD16" s="115"/>
      <c r="AE16" s="3081"/>
      <c r="AF16" s="115"/>
      <c r="AG16" s="11"/>
      <c r="AH16" s="11"/>
      <c r="AI16" s="11"/>
    </row>
    <row r="17" spans="1:35">
      <c r="A17" s="2221">
        <v>8</v>
      </c>
      <c r="B17" s="2378" t="s">
        <v>219</v>
      </c>
      <c r="C17" s="2406">
        <f t="shared" si="3"/>
        <v>46.25</v>
      </c>
      <c r="D17" s="177">
        <f>'7-11л. РАСКЛАДКА'!P21</f>
        <v>105</v>
      </c>
      <c r="E17" s="807">
        <f>'7-11л. РАСКЛАДКА'!P79</f>
        <v>145</v>
      </c>
      <c r="F17" s="807">
        <f>'7-11л. РАСКЛАДКА'!P138</f>
        <v>0</v>
      </c>
      <c r="G17" s="807">
        <f>'7-11л. РАСКЛАДКА'!P195</f>
        <v>0</v>
      </c>
      <c r="H17" s="807">
        <f>'7-11л. РАСКЛАДКА'!P252</f>
        <v>1.5</v>
      </c>
      <c r="I17" s="807">
        <f>'7-11л. РАСКЛАДКА'!P308</f>
        <v>100</v>
      </c>
      <c r="J17" s="807">
        <f>'7-11л. РАСКЛАДКА'!P364</f>
        <v>0</v>
      </c>
      <c r="K17" s="807">
        <f>'7-11л. РАСКЛАДКА'!P417</f>
        <v>105</v>
      </c>
      <c r="L17" s="807">
        <f>'7-11л. РАСКЛАДКА'!P471</f>
        <v>7</v>
      </c>
      <c r="M17" s="1173">
        <f>'7-11л. РАСКЛАДКА'!P524</f>
        <v>0</v>
      </c>
      <c r="N17" s="1196">
        <f t="shared" si="0"/>
        <v>463.5</v>
      </c>
      <c r="O17" s="2232">
        <f t="shared" si="1"/>
        <v>0.21621621621621046</v>
      </c>
      <c r="P17" s="2409">
        <f t="shared" si="2"/>
        <v>462.5</v>
      </c>
      <c r="Q17" s="2450">
        <v>185</v>
      </c>
      <c r="S17" s="787"/>
      <c r="T17" s="791"/>
      <c r="U17" s="405"/>
      <c r="V17" s="115"/>
      <c r="W17" s="115"/>
      <c r="X17" s="115"/>
      <c r="Y17" s="115"/>
      <c r="Z17" s="783"/>
      <c r="AA17" s="135"/>
      <c r="AB17" s="115"/>
      <c r="AC17" s="784"/>
      <c r="AD17" s="115"/>
      <c r="AE17" s="3081"/>
      <c r="AF17" s="115"/>
      <c r="AG17" s="11"/>
      <c r="AH17" s="11"/>
      <c r="AI17" s="11"/>
    </row>
    <row r="18" spans="1:35">
      <c r="A18" s="520">
        <v>9</v>
      </c>
      <c r="B18" s="247" t="s">
        <v>104</v>
      </c>
      <c r="C18" s="2402">
        <f t="shared" si="3"/>
        <v>3.75</v>
      </c>
      <c r="D18" s="177">
        <f>'7-11л. РАСКЛАДКА'!P22</f>
        <v>0</v>
      </c>
      <c r="E18" s="807">
        <f>'7-11л. РАСКЛАДКА'!P80</f>
        <v>0</v>
      </c>
      <c r="F18" s="807">
        <f>'7-11л. РАСКЛАДКА'!P139</f>
        <v>0</v>
      </c>
      <c r="G18" s="807">
        <f>'7-11л. РАСКЛАДКА'!P196</f>
        <v>15</v>
      </c>
      <c r="H18" s="807">
        <f>'7-11л. РАСКЛАДКА'!P253</f>
        <v>11</v>
      </c>
      <c r="I18" s="807">
        <f>'7-11л. РАСКЛАДКА'!P309</f>
        <v>0</v>
      </c>
      <c r="J18" s="807">
        <f>'7-11л. РАСКЛАДКА'!P365</f>
        <v>20</v>
      </c>
      <c r="K18" s="807">
        <f>'7-11л. РАСКЛАДКА'!P418</f>
        <v>0</v>
      </c>
      <c r="L18" s="807">
        <f>'7-11л. РАСКЛАДКА'!P472</f>
        <v>0</v>
      </c>
      <c r="M18" s="1173">
        <f>'7-11л. РАСКЛАДКА'!P525</f>
        <v>0</v>
      </c>
      <c r="N18" s="1177">
        <f t="shared" si="0"/>
        <v>46</v>
      </c>
      <c r="O18" s="2198">
        <f t="shared" si="1"/>
        <v>22.666666666666671</v>
      </c>
      <c r="P18" s="2414">
        <f t="shared" si="2"/>
        <v>37.5</v>
      </c>
      <c r="Q18" s="2450">
        <v>15</v>
      </c>
      <c r="S18" s="787"/>
      <c r="T18" s="791"/>
      <c r="U18" s="405"/>
      <c r="V18" s="115"/>
      <c r="W18" s="115"/>
      <c r="X18" s="115"/>
      <c r="Y18" s="115"/>
      <c r="Z18" s="783"/>
      <c r="AA18" s="135"/>
      <c r="AB18" s="115"/>
      <c r="AC18" s="784"/>
      <c r="AD18" s="115"/>
      <c r="AE18" s="3081"/>
      <c r="AF18" s="115"/>
      <c r="AG18" s="11"/>
      <c r="AH18" s="11"/>
      <c r="AI18" s="11"/>
    </row>
    <row r="19" spans="1:35">
      <c r="A19" s="520">
        <v>10</v>
      </c>
      <c r="B19" s="1624" t="s">
        <v>489</v>
      </c>
      <c r="C19" s="2402">
        <f t="shared" si="3"/>
        <v>50</v>
      </c>
      <c r="D19" s="177">
        <f>'7-11л. РАСКЛАДКА'!P23</f>
        <v>0</v>
      </c>
      <c r="E19" s="807">
        <f>'7-11л. РАСКЛАДКА'!P81</f>
        <v>0</v>
      </c>
      <c r="F19" s="807">
        <f>'7-11л. РАСКЛАДКА'!P140</f>
        <v>200</v>
      </c>
      <c r="G19" s="807">
        <f>'7-11л. РАСКЛАДКА'!P197</f>
        <v>0</v>
      </c>
      <c r="H19" s="807">
        <f>'7-11л. РАСКЛАДКА'!P254</f>
        <v>100</v>
      </c>
      <c r="I19" s="807">
        <f>'7-11л. РАСКЛАДКА'!P310</f>
        <v>0</v>
      </c>
      <c r="J19" s="807">
        <f>'7-11л. РАСКЛАДКА'!P366</f>
        <v>0</v>
      </c>
      <c r="K19" s="807">
        <f>'7-11л. РАСКЛАДКА'!P419</f>
        <v>0</v>
      </c>
      <c r="L19" s="807">
        <f>'7-11л. РАСКЛАДКА'!P473</f>
        <v>0</v>
      </c>
      <c r="M19" s="1173">
        <f>'7-11л. РАСКЛАДКА'!P526</f>
        <v>200</v>
      </c>
      <c r="N19" s="1177">
        <f t="shared" si="0"/>
        <v>500</v>
      </c>
      <c r="O19" s="2198">
        <f t="shared" si="1"/>
        <v>0</v>
      </c>
      <c r="P19" s="2414">
        <f t="shared" si="2"/>
        <v>500</v>
      </c>
      <c r="Q19" s="2450">
        <v>200</v>
      </c>
      <c r="S19" s="787"/>
      <c r="T19" s="791"/>
      <c r="U19" s="405"/>
      <c r="V19" s="115"/>
      <c r="W19" s="115"/>
      <c r="X19" s="115"/>
      <c r="Y19" s="115"/>
      <c r="Z19" s="783"/>
      <c r="AA19" s="135"/>
      <c r="AB19" s="115"/>
      <c r="AC19" s="784"/>
      <c r="AD19" s="115"/>
      <c r="AE19" s="3081"/>
      <c r="AF19" s="115"/>
      <c r="AG19" s="11"/>
      <c r="AH19" s="11"/>
      <c r="AI19" s="11"/>
    </row>
    <row r="20" spans="1:35">
      <c r="A20" s="520">
        <v>11</v>
      </c>
      <c r="B20" s="247" t="s">
        <v>112</v>
      </c>
      <c r="C20" s="2402">
        <f t="shared" si="3"/>
        <v>17.5</v>
      </c>
      <c r="D20" s="177">
        <f>'7-11л. РАСКЛАДКА'!P24</f>
        <v>0</v>
      </c>
      <c r="E20" s="807">
        <f>'7-11л. РАСКЛАДКА'!P82</f>
        <v>0</v>
      </c>
      <c r="F20" s="807">
        <f>'7-11л. РАСКЛАДКА'!P141</f>
        <v>0</v>
      </c>
      <c r="G20" s="807">
        <f>'7-11л. РАСКЛАДКА'!P198</f>
        <v>71.58</v>
      </c>
      <c r="H20" s="807">
        <f>'7-11л. РАСКЛАДКА'!P255</f>
        <v>0</v>
      </c>
      <c r="I20" s="807">
        <f>'7-11л. РАСКЛАДКА'!P311</f>
        <v>36.4</v>
      </c>
      <c r="J20" s="807">
        <f>'7-11л. РАСКЛАДКА'!P367</f>
        <v>67.02</v>
      </c>
      <c r="K20" s="807">
        <f>'7-11л. РАСКЛАДКА'!P420</f>
        <v>0</v>
      </c>
      <c r="L20" s="807">
        <f>'7-11л. РАСКЛАДКА'!P474</f>
        <v>0</v>
      </c>
      <c r="M20" s="1173">
        <f>'7-11л. РАСКЛАДКА'!P527</f>
        <v>0</v>
      </c>
      <c r="N20" s="1177">
        <f t="shared" si="0"/>
        <v>175</v>
      </c>
      <c r="O20" s="2198">
        <f t="shared" si="1"/>
        <v>0</v>
      </c>
      <c r="P20" s="2414">
        <f t="shared" si="2"/>
        <v>175</v>
      </c>
      <c r="Q20" s="2450">
        <v>70</v>
      </c>
      <c r="S20" s="787"/>
      <c r="T20" s="781"/>
      <c r="U20" s="405"/>
      <c r="V20" s="115"/>
      <c r="W20" s="115"/>
      <c r="X20" s="115"/>
      <c r="Y20" s="115"/>
      <c r="Z20" s="783"/>
      <c r="AA20" s="135"/>
      <c r="AB20" s="115"/>
      <c r="AC20" s="784"/>
      <c r="AD20" s="115"/>
      <c r="AE20" s="3083"/>
      <c r="AF20" s="115"/>
      <c r="AG20" s="11"/>
      <c r="AH20" s="11"/>
      <c r="AI20" s="11"/>
    </row>
    <row r="21" spans="1:35">
      <c r="A21" s="520">
        <v>12</v>
      </c>
      <c r="B21" s="247" t="s">
        <v>113</v>
      </c>
      <c r="C21" s="2402">
        <f t="shared" si="3"/>
        <v>8.75</v>
      </c>
      <c r="D21" s="177">
        <f>'7-11л. РАСКЛАДКА'!P25</f>
        <v>0</v>
      </c>
      <c r="E21" s="807">
        <f>'7-11л. РАСКЛАДКА'!P83</f>
        <v>0</v>
      </c>
      <c r="F21" s="807">
        <f>'7-11л. РАСКЛАДКА'!P142</f>
        <v>0</v>
      </c>
      <c r="G21" s="807">
        <f>'7-11л. РАСКЛАДКА'!P199</f>
        <v>0</v>
      </c>
      <c r="H21" s="807">
        <f>'7-11л. РАСКЛАДКА'!P256</f>
        <v>0</v>
      </c>
      <c r="I21" s="807">
        <f>'7-11л. РАСКЛАДКА'!P312</f>
        <v>0</v>
      </c>
      <c r="J21" s="807">
        <f>'7-11л. РАСКЛАДКА'!P368</f>
        <v>0</v>
      </c>
      <c r="K21" s="807">
        <f>'7-11л. РАСКЛАДКА'!P421</f>
        <v>0</v>
      </c>
      <c r="L21" s="807">
        <f>'7-11л. РАСКЛАДКА'!P475</f>
        <v>0</v>
      </c>
      <c r="M21" s="1173">
        <f>'7-11л. РАСКЛАДКА'!P528</f>
        <v>87.5</v>
      </c>
      <c r="N21" s="1177">
        <f t="shared" si="0"/>
        <v>87.5</v>
      </c>
      <c r="O21" s="2198">
        <f t="shared" si="1"/>
        <v>0</v>
      </c>
      <c r="P21" s="2414">
        <f t="shared" si="2"/>
        <v>87.5</v>
      </c>
      <c r="Q21" s="2450">
        <v>35</v>
      </c>
      <c r="S21" s="787"/>
      <c r="T21" s="781"/>
      <c r="U21" s="405"/>
      <c r="V21" s="115"/>
      <c r="W21" s="115"/>
      <c r="X21" s="115"/>
      <c r="Y21" s="115"/>
      <c r="Z21" s="783"/>
      <c r="AA21" s="135"/>
      <c r="AB21" s="115"/>
      <c r="AC21" s="784"/>
      <c r="AD21" s="115"/>
      <c r="AE21" s="3083"/>
      <c r="AF21" s="115"/>
      <c r="AG21" s="11"/>
      <c r="AH21" s="11"/>
      <c r="AI21" s="11"/>
    </row>
    <row r="22" spans="1:35" ht="12.75" customHeight="1">
      <c r="A22" s="520">
        <v>13</v>
      </c>
      <c r="B22" s="247" t="s">
        <v>46</v>
      </c>
      <c r="C22" s="2402">
        <f t="shared" si="3"/>
        <v>14.499999999999998</v>
      </c>
      <c r="D22" s="177">
        <f>'7-11л. РАСКЛАДКА'!P26</f>
        <v>0</v>
      </c>
      <c r="E22" s="807">
        <f>'7-11л. РАСКЛАДКА'!P84</f>
        <v>0</v>
      </c>
      <c r="F22" s="807">
        <f>'7-11л. РАСКЛАДКА'!P143</f>
        <v>67</v>
      </c>
      <c r="G22" s="807">
        <f>'7-11л. РАСКЛАДКА'!P200</f>
        <v>0</v>
      </c>
      <c r="H22" s="807">
        <f>'7-11л. РАСКЛАДКА'!P257</f>
        <v>78</v>
      </c>
      <c r="I22" s="807">
        <f>'7-11л. РАСКЛАДКА'!P313</f>
        <v>0</v>
      </c>
      <c r="J22" s="807">
        <f>'7-11л. РАСКЛАДКА'!P369</f>
        <v>0</v>
      </c>
      <c r="K22" s="807">
        <f>'7-11л. РАСКЛАДКА'!P422</f>
        <v>0</v>
      </c>
      <c r="L22" s="807">
        <f>'7-11л. РАСКЛАДКА'!P476</f>
        <v>0</v>
      </c>
      <c r="M22" s="1173">
        <f>'7-11л. РАСКЛАДКА'!P529</f>
        <v>0</v>
      </c>
      <c r="N22" s="1177">
        <f t="shared" si="0"/>
        <v>145</v>
      </c>
      <c r="O22" s="2198">
        <f t="shared" si="1"/>
        <v>0</v>
      </c>
      <c r="P22" s="2414">
        <f t="shared" si="2"/>
        <v>145</v>
      </c>
      <c r="Q22" s="2450">
        <v>58</v>
      </c>
      <c r="S22" s="787"/>
      <c r="T22" s="781"/>
      <c r="U22" s="405"/>
      <c r="V22" s="115"/>
      <c r="W22" s="115"/>
      <c r="X22" s="115"/>
      <c r="Y22" s="115"/>
      <c r="Z22" s="783"/>
      <c r="AA22" s="135"/>
      <c r="AB22" s="115"/>
      <c r="AC22" s="784"/>
      <c r="AD22" s="115"/>
      <c r="AE22" s="3083"/>
      <c r="AF22" s="115"/>
      <c r="AG22" s="11"/>
      <c r="AH22" s="11"/>
      <c r="AI22" s="11"/>
    </row>
    <row r="23" spans="1:35" ht="13.5" customHeight="1">
      <c r="A23" s="520">
        <v>14</v>
      </c>
      <c r="B23" s="247" t="s">
        <v>114</v>
      </c>
      <c r="C23" s="2402">
        <f t="shared" si="3"/>
        <v>7.5</v>
      </c>
      <c r="D23" s="177">
        <f>'7-11л. РАСКЛАДКА'!P27</f>
        <v>0</v>
      </c>
      <c r="E23" s="807">
        <f>'7-11л. РАСКЛАДКА'!P85</f>
        <v>0</v>
      </c>
      <c r="F23" s="807">
        <f>'7-11л. РАСКЛАДКА'!P144</f>
        <v>0</v>
      </c>
      <c r="G23" s="807">
        <f>'7-11л. РАСКЛАДКА'!P201</f>
        <v>0</v>
      </c>
      <c r="H23" s="807">
        <f>'7-11л. РАСКЛАДКА'!P258</f>
        <v>0</v>
      </c>
      <c r="I23" s="807">
        <f>'7-11л. РАСКЛАДКА'!P314</f>
        <v>0</v>
      </c>
      <c r="J23" s="807">
        <f>'7-11л. РАСКЛАДКА'!P370</f>
        <v>0</v>
      </c>
      <c r="K23" s="807">
        <f>'7-11л. РАСКЛАДКА'!P423</f>
        <v>0</v>
      </c>
      <c r="L23" s="807">
        <f>'7-11л. РАСКЛАДКА'!P477</f>
        <v>75</v>
      </c>
      <c r="M23" s="1173">
        <f>'7-11л. РАСКЛАДКА'!P530</f>
        <v>0</v>
      </c>
      <c r="N23" s="1177">
        <f t="shared" si="0"/>
        <v>75</v>
      </c>
      <c r="O23" s="2198">
        <f t="shared" si="1"/>
        <v>0</v>
      </c>
      <c r="P23" s="2414">
        <f t="shared" si="2"/>
        <v>75</v>
      </c>
      <c r="Q23" s="2450">
        <v>30</v>
      </c>
      <c r="S23" s="787"/>
      <c r="T23" s="781"/>
      <c r="U23" s="405"/>
      <c r="V23" s="115"/>
      <c r="W23" s="115"/>
      <c r="X23" s="115"/>
      <c r="Y23" s="115"/>
      <c r="Z23" s="783"/>
      <c r="AA23" s="135"/>
      <c r="AB23" s="115"/>
      <c r="AC23" s="784"/>
      <c r="AD23" s="115"/>
      <c r="AE23" s="3083"/>
      <c r="AF23" s="115"/>
      <c r="AG23" s="11"/>
      <c r="AH23" s="11"/>
      <c r="AI23" s="11"/>
    </row>
    <row r="24" spans="1:35" ht="12" customHeight="1">
      <c r="A24" s="520">
        <v>15</v>
      </c>
      <c r="B24" s="247" t="s">
        <v>220</v>
      </c>
      <c r="C24" s="2402">
        <f t="shared" si="3"/>
        <v>75</v>
      </c>
      <c r="D24" s="177">
        <f>'7-11л. РАСКЛАДКА'!P28</f>
        <v>104</v>
      </c>
      <c r="E24" s="807">
        <f>'7-11л. РАСКЛАДКА'!P86</f>
        <v>100</v>
      </c>
      <c r="F24" s="807">
        <f>'7-11л. РАСКЛАДКА'!P145</f>
        <v>33.65</v>
      </c>
      <c r="G24" s="807">
        <f>'7-11л. РАСКЛАДКА'!P202</f>
        <v>0</v>
      </c>
      <c r="H24" s="807">
        <f>'7-11л. РАСКЛАДКА'!P259</f>
        <v>78.52</v>
      </c>
      <c r="I24" s="807">
        <f>'7-11л. РАСКЛАДКА'!P315</f>
        <v>234</v>
      </c>
      <c r="J24" s="807">
        <f>'7-11л. РАСКЛАДКА'!P371</f>
        <v>0</v>
      </c>
      <c r="K24" s="807">
        <f>'7-11л. РАСКЛАДКА'!P424</f>
        <v>317.76499999999999</v>
      </c>
      <c r="L24" s="807">
        <f>'7-11л. РАСКЛАДКА'!P478</f>
        <v>7.88</v>
      </c>
      <c r="M24" s="1173">
        <f>'7-11л. РАСКЛАДКА'!P531</f>
        <v>0</v>
      </c>
      <c r="N24" s="1177">
        <f t="shared" si="0"/>
        <v>875.81500000000005</v>
      </c>
      <c r="O24" s="2198">
        <f t="shared" si="1"/>
        <v>16.775333333333336</v>
      </c>
      <c r="P24" s="2414">
        <f t="shared" si="2"/>
        <v>750</v>
      </c>
      <c r="Q24" s="2450">
        <v>300</v>
      </c>
      <c r="S24" s="787"/>
      <c r="T24" s="781"/>
      <c r="U24" s="405"/>
      <c r="V24" s="115"/>
      <c r="W24" s="115"/>
      <c r="X24" s="115"/>
      <c r="Y24" s="115"/>
      <c r="Z24" s="783"/>
      <c r="AA24" s="135"/>
      <c r="AB24" s="115"/>
      <c r="AC24" s="784"/>
      <c r="AD24" s="115"/>
      <c r="AE24" s="3084"/>
      <c r="AF24" s="115"/>
      <c r="AG24" s="115"/>
      <c r="AH24" s="11"/>
      <c r="AI24" s="11"/>
    </row>
    <row r="25" spans="1:35" ht="14.25" customHeight="1">
      <c r="A25" s="520">
        <v>16</v>
      </c>
      <c r="B25" s="247" t="s">
        <v>221</v>
      </c>
      <c r="C25" s="2402">
        <f t="shared" si="3"/>
        <v>37.5</v>
      </c>
      <c r="D25" s="177">
        <f>'7-11л. РАСКЛАДКА'!P29</f>
        <v>0</v>
      </c>
      <c r="E25" s="807">
        <f>'7-11л. РАСКЛАДКА'!P87</f>
        <v>0</v>
      </c>
      <c r="F25" s="807">
        <f>'7-11л. РАСКЛАДКА'!P146</f>
        <v>0</v>
      </c>
      <c r="G25" s="807">
        <f>'7-11л. РАСКЛАДКА'!P203</f>
        <v>0</v>
      </c>
      <c r="H25" s="807">
        <f>'7-11л. РАСКЛАДКА'!P260</f>
        <v>0</v>
      </c>
      <c r="I25" s="807">
        <f>'7-11л. РАСКЛАДКА'!P316</f>
        <v>0</v>
      </c>
      <c r="J25" s="807">
        <f>'7-11л. РАСКЛАДКА'!P372</f>
        <v>0</v>
      </c>
      <c r="K25" s="807">
        <f>'7-11л. РАСКЛАДКА'!P425</f>
        <v>0</v>
      </c>
      <c r="L25" s="807">
        <f>'7-11л. РАСКЛАДКА'!P479</f>
        <v>0</v>
      </c>
      <c r="M25" s="1173">
        <f>'7-11л. РАСКЛАДКА'!P532</f>
        <v>0</v>
      </c>
      <c r="N25" s="1177">
        <f t="shared" si="0"/>
        <v>0</v>
      </c>
      <c r="O25" s="241">
        <f t="shared" si="1"/>
        <v>-100</v>
      </c>
      <c r="P25" s="2414">
        <f t="shared" si="2"/>
        <v>375</v>
      </c>
      <c r="Q25" s="2450">
        <v>150</v>
      </c>
      <c r="S25" s="787"/>
      <c r="T25" s="786"/>
      <c r="U25" s="405"/>
      <c r="V25" s="115"/>
      <c r="W25" s="115"/>
      <c r="X25" s="115"/>
      <c r="Y25" s="115"/>
      <c r="Z25" s="783"/>
      <c r="AA25" s="135"/>
      <c r="AB25" s="115"/>
      <c r="AC25" s="784"/>
      <c r="AD25" s="115"/>
      <c r="AE25" s="3092"/>
      <c r="AF25" s="115"/>
      <c r="AG25" s="224"/>
      <c r="AH25" s="11"/>
      <c r="AI25" s="11"/>
    </row>
    <row r="26" spans="1:35">
      <c r="A26" s="520">
        <v>17</v>
      </c>
      <c r="B26" s="247" t="s">
        <v>222</v>
      </c>
      <c r="C26" s="2402">
        <f t="shared" si="3"/>
        <v>12.5</v>
      </c>
      <c r="D26" s="177">
        <f>'7-11л. РАСКЛАДКА'!P30</f>
        <v>0</v>
      </c>
      <c r="E26" s="807">
        <f>'7-11л. РАСКЛАДКА'!P88</f>
        <v>125</v>
      </c>
      <c r="F26" s="807">
        <f>'7-11л. РАСКЛАДКА'!P147</f>
        <v>0</v>
      </c>
      <c r="G26" s="807">
        <f>'7-11л. РАСКЛАДКА'!P204</f>
        <v>0</v>
      </c>
      <c r="H26" s="807">
        <f>'7-11л. РАСКЛАДКА'!P261</f>
        <v>0</v>
      </c>
      <c r="I26" s="807">
        <f>'7-11л. РАСКЛАДКА'!P317</f>
        <v>0</v>
      </c>
      <c r="J26" s="807">
        <f>'7-11л. РАСКЛАДКА'!P373</f>
        <v>0</v>
      </c>
      <c r="K26" s="807">
        <f>'7-11л. РАСКЛАДКА'!P426</f>
        <v>0</v>
      </c>
      <c r="L26" s="807">
        <f>'7-11л. РАСКЛАДКА'!P480</f>
        <v>0</v>
      </c>
      <c r="M26" s="1173">
        <f>'7-11л. РАСКЛАДКА'!P533</f>
        <v>0</v>
      </c>
      <c r="N26" s="1177">
        <f t="shared" si="0"/>
        <v>125</v>
      </c>
      <c r="O26" s="2198">
        <f t="shared" si="1"/>
        <v>0</v>
      </c>
      <c r="P26" s="2414">
        <f t="shared" si="2"/>
        <v>125</v>
      </c>
      <c r="Q26" s="2450">
        <v>50</v>
      </c>
      <c r="S26" s="787"/>
      <c r="T26" s="781"/>
      <c r="U26" s="405"/>
      <c r="V26" s="115"/>
      <c r="W26" s="115"/>
      <c r="X26" s="115"/>
      <c r="Y26" s="115"/>
      <c r="Z26" s="783"/>
      <c r="AA26" s="135"/>
      <c r="AB26" s="115"/>
      <c r="AC26" s="784"/>
      <c r="AD26" s="115"/>
      <c r="AE26" s="3083"/>
      <c r="AF26" s="115"/>
      <c r="AG26" s="11"/>
      <c r="AH26" s="11"/>
      <c r="AI26" s="11"/>
    </row>
    <row r="27" spans="1:35">
      <c r="A27" s="520">
        <v>18</v>
      </c>
      <c r="B27" s="247" t="s">
        <v>47</v>
      </c>
      <c r="C27" s="2402">
        <f t="shared" si="3"/>
        <v>2.5</v>
      </c>
      <c r="D27" s="177">
        <f>'7-11л. РАСКЛАДКА'!P31</f>
        <v>20</v>
      </c>
      <c r="E27" s="807">
        <f>'7-11л. РАСКЛАДКА'!P89</f>
        <v>0</v>
      </c>
      <c r="F27" s="807">
        <f>'7-11л. РАСКЛАДКА'!P148</f>
        <v>0</v>
      </c>
      <c r="G27" s="807">
        <f>'7-11л. РАСКЛАДКА'!P205</f>
        <v>0</v>
      </c>
      <c r="H27" s="807">
        <f>'7-11л. РАСКЛАДКА'!P262</f>
        <v>5</v>
      </c>
      <c r="I27" s="807">
        <f>'7-11л. РАСКЛАДКА'!P318</f>
        <v>0</v>
      </c>
      <c r="J27" s="807">
        <f>'7-11л. РАСКЛАДКА'!P374</f>
        <v>0</v>
      </c>
      <c r="K27" s="807">
        <f>'7-11л. РАСКЛАДКА'!P427</f>
        <v>0</v>
      </c>
      <c r="L27" s="807">
        <f>'7-11л. РАСКЛАДКА'!P481</f>
        <v>0</v>
      </c>
      <c r="M27" s="1173">
        <f>'7-11л. РАСКЛАДКА'!P534</f>
        <v>0</v>
      </c>
      <c r="N27" s="1177">
        <f t="shared" si="0"/>
        <v>25</v>
      </c>
      <c r="O27" s="2198">
        <f t="shared" si="1"/>
        <v>0</v>
      </c>
      <c r="P27" s="2414">
        <f t="shared" si="2"/>
        <v>25</v>
      </c>
      <c r="Q27" s="2450">
        <v>10</v>
      </c>
      <c r="S27" s="787"/>
      <c r="T27" s="781"/>
      <c r="U27" s="405"/>
      <c r="V27" s="115"/>
      <c r="W27" s="115"/>
      <c r="X27" s="115"/>
      <c r="Y27" s="115"/>
      <c r="Z27" s="783"/>
      <c r="AA27" s="135"/>
      <c r="AB27" s="115"/>
      <c r="AC27" s="784"/>
      <c r="AD27" s="115"/>
      <c r="AE27" s="3083"/>
      <c r="AF27" s="115"/>
      <c r="AG27" s="11"/>
      <c r="AH27" s="11"/>
      <c r="AI27" s="11"/>
    </row>
    <row r="28" spans="1:35">
      <c r="A28" s="520">
        <v>19</v>
      </c>
      <c r="B28" s="247" t="s">
        <v>223</v>
      </c>
      <c r="C28" s="2402">
        <f t="shared" si="3"/>
        <v>2.5</v>
      </c>
      <c r="D28" s="177">
        <f>'7-11л. РАСКЛАДКА'!P32</f>
        <v>0</v>
      </c>
      <c r="E28" s="807">
        <f>'7-11л. РАСКЛАДКА'!P90</f>
        <v>5.4</v>
      </c>
      <c r="F28" s="807">
        <f>'7-11л. РАСКЛАДКА'!P149</f>
        <v>5</v>
      </c>
      <c r="G28" s="807">
        <f>'7-11л. РАСКЛАДКА'!P206</f>
        <v>0</v>
      </c>
      <c r="H28" s="807">
        <f>'7-11л. РАСКЛАДКА'!P263</f>
        <v>3.1</v>
      </c>
      <c r="I28" s="807">
        <f>'7-11л. РАСКЛАДКА'!P319</f>
        <v>0</v>
      </c>
      <c r="J28" s="807">
        <f>'7-11л. РАСКЛАДКА'!P375</f>
        <v>0</v>
      </c>
      <c r="K28" s="807">
        <f>'7-11л. РАСКЛАДКА'!P428</f>
        <v>0</v>
      </c>
      <c r="L28" s="807">
        <f>'7-11л. РАСКЛАДКА'!P482</f>
        <v>11.5</v>
      </c>
      <c r="M28" s="1173">
        <f>'7-11л. РАСКЛАДКА'!P535</f>
        <v>0</v>
      </c>
      <c r="N28" s="1177">
        <f t="shared" si="0"/>
        <v>25</v>
      </c>
      <c r="O28" s="2198">
        <f t="shared" si="1"/>
        <v>0</v>
      </c>
      <c r="P28" s="2414">
        <f t="shared" si="2"/>
        <v>25</v>
      </c>
      <c r="Q28" s="2450">
        <v>10</v>
      </c>
      <c r="S28" s="787"/>
      <c r="T28" s="781"/>
      <c r="U28" s="405"/>
      <c r="V28" s="115"/>
      <c r="W28" s="115"/>
      <c r="X28" s="115"/>
      <c r="Y28" s="115"/>
      <c r="Z28" s="783"/>
      <c r="AA28" s="135"/>
      <c r="AB28" s="115"/>
      <c r="AC28" s="784"/>
      <c r="AD28" s="115"/>
      <c r="AE28" s="3081"/>
      <c r="AF28" s="115"/>
      <c r="AG28" s="11"/>
      <c r="AH28" s="11"/>
      <c r="AI28" s="11"/>
    </row>
    <row r="29" spans="1:35">
      <c r="A29" s="520">
        <v>20</v>
      </c>
      <c r="B29" s="247" t="s">
        <v>48</v>
      </c>
      <c r="C29" s="2402">
        <f t="shared" si="3"/>
        <v>7.5</v>
      </c>
      <c r="D29" s="177">
        <f>'7-11л. РАСКЛАДКА'!P33</f>
        <v>5</v>
      </c>
      <c r="E29" s="807">
        <f>'7-11л. РАСКЛАДКА'!P91</f>
        <v>15.4</v>
      </c>
      <c r="F29" s="807">
        <f>'7-11л. РАСКЛАДКА'!P150</f>
        <v>5.4249999999999998</v>
      </c>
      <c r="G29" s="807">
        <f>'7-11л. РАСКЛАДКА'!P207</f>
        <v>0</v>
      </c>
      <c r="H29" s="807">
        <f>'7-11л. РАСКЛАДКА'!P264</f>
        <v>11.3</v>
      </c>
      <c r="I29" s="807">
        <f>'7-11л. РАСКЛАДКА'!P320</f>
        <v>5.6999999999999993</v>
      </c>
      <c r="J29" s="807">
        <f>'7-11л. РАСКЛАДКА'!P376</f>
        <v>7.44</v>
      </c>
      <c r="K29" s="807">
        <f>'7-11л. РАСКЛАДКА'!P429</f>
        <v>15</v>
      </c>
      <c r="L29" s="807">
        <f>'7-11л. РАСКЛАДКА'!P483</f>
        <v>7.6</v>
      </c>
      <c r="M29" s="1173">
        <f>'7-11л. РАСКЛАДКА'!P536</f>
        <v>4.5</v>
      </c>
      <c r="N29" s="1177">
        <f t="shared" si="0"/>
        <v>77.364999999999995</v>
      </c>
      <c r="O29" s="2198">
        <f t="shared" si="1"/>
        <v>3.1533333333333218</v>
      </c>
      <c r="P29" s="2414">
        <f t="shared" si="2"/>
        <v>75</v>
      </c>
      <c r="Q29" s="2450">
        <v>30</v>
      </c>
      <c r="S29" s="787"/>
      <c r="T29" s="781"/>
      <c r="U29" s="405"/>
      <c r="V29" s="115"/>
      <c r="W29" s="115"/>
      <c r="X29" s="115"/>
      <c r="Y29" s="115"/>
      <c r="Z29" s="783"/>
      <c r="AA29" s="135"/>
      <c r="AB29" s="115"/>
      <c r="AC29" s="784"/>
      <c r="AD29" s="115"/>
      <c r="AE29" s="3081"/>
      <c r="AF29" s="115"/>
      <c r="AG29" s="11"/>
      <c r="AH29" s="11"/>
      <c r="AI29" s="11"/>
    </row>
    <row r="30" spans="1:35">
      <c r="A30" s="520">
        <v>21</v>
      </c>
      <c r="B30" s="247" t="s">
        <v>49</v>
      </c>
      <c r="C30" s="2402">
        <f t="shared" si="3"/>
        <v>3.75</v>
      </c>
      <c r="D30" s="177">
        <f>'7-11л. РАСКЛАДКА'!P34</f>
        <v>0</v>
      </c>
      <c r="E30" s="807">
        <f>'7-11л. РАСКЛАДКА'!P92</f>
        <v>0</v>
      </c>
      <c r="F30" s="807">
        <f>'7-11л. РАСКЛАДКА'!P151</f>
        <v>4</v>
      </c>
      <c r="G30" s="807">
        <f>'7-11л. РАСКЛАДКА'!P208</f>
        <v>11</v>
      </c>
      <c r="H30" s="807">
        <f>'7-11л. РАСКЛАДКА'!P265</f>
        <v>4.5</v>
      </c>
      <c r="I30" s="807">
        <f>'7-11л. РАСКЛАДКА'!P321</f>
        <v>0</v>
      </c>
      <c r="J30" s="807">
        <f>'7-11л. РАСКЛАДКА'!P377</f>
        <v>4.8</v>
      </c>
      <c r="K30" s="807">
        <f>'7-11л. РАСКЛАДКА'!P430</f>
        <v>0</v>
      </c>
      <c r="L30" s="807">
        <f>'7-11л. РАСКЛАДКА'!P484</f>
        <v>6</v>
      </c>
      <c r="M30" s="1173">
        <f>'7-11л. РАСКЛАДКА'!P537</f>
        <v>7.1999999999999993</v>
      </c>
      <c r="N30" s="1177">
        <f t="shared" si="0"/>
        <v>37.5</v>
      </c>
      <c r="O30" s="2198">
        <f t="shared" si="1"/>
        <v>0</v>
      </c>
      <c r="P30" s="2414">
        <f t="shared" si="2"/>
        <v>37.5</v>
      </c>
      <c r="Q30" s="2450">
        <v>15</v>
      </c>
      <c r="S30" s="787"/>
      <c r="T30" s="781"/>
      <c r="U30" s="405"/>
      <c r="V30" s="115"/>
      <c r="W30" s="115"/>
      <c r="X30" s="115"/>
      <c r="Y30" s="115"/>
      <c r="Z30" s="783"/>
      <c r="AA30" s="135"/>
      <c r="AB30" s="115"/>
      <c r="AC30" s="784"/>
      <c r="AD30" s="115"/>
      <c r="AE30" s="3081"/>
      <c r="AF30" s="115"/>
    </row>
    <row r="31" spans="1:35" ht="12" customHeight="1">
      <c r="A31" s="520">
        <v>22</v>
      </c>
      <c r="B31" s="247" t="s">
        <v>224</v>
      </c>
      <c r="C31" s="2402">
        <f t="shared" si="3"/>
        <v>10</v>
      </c>
      <c r="D31" s="177">
        <f>'7-11л. РАСКЛАДКА'!P35</f>
        <v>0</v>
      </c>
      <c r="E31" s="807">
        <f>'7-11л. РАСКЛАДКА'!P93</f>
        <v>5.4</v>
      </c>
      <c r="F31" s="807">
        <f>'7-11л. РАСКЛАДКА'!P152</f>
        <v>0</v>
      </c>
      <c r="G31" s="807">
        <f>'7-11л. РАСКЛАДКА'!P209</f>
        <v>0</v>
      </c>
      <c r="H31" s="807">
        <f>'7-11л. РАСКЛАДКА'!P266</f>
        <v>4.8</v>
      </c>
      <c r="I31" s="807">
        <f>'7-11л. РАСКЛАДКА'!P322</f>
        <v>91</v>
      </c>
      <c r="J31" s="807">
        <f>'7-11л. РАСКЛАДКА'!P378</f>
        <v>0</v>
      </c>
      <c r="K31" s="807">
        <f>'7-11л. РАСКЛАДКА'!P431</f>
        <v>0</v>
      </c>
      <c r="L31" s="807">
        <f>'7-11л. РАСКЛАДКА'!P485</f>
        <v>0</v>
      </c>
      <c r="M31" s="1173">
        <f>'7-11л. РАСКЛАДКА'!P538</f>
        <v>0</v>
      </c>
      <c r="N31" s="1177">
        <f t="shared" si="0"/>
        <v>101.2</v>
      </c>
      <c r="O31" s="2198">
        <f t="shared" si="1"/>
        <v>1.2000000000000028</v>
      </c>
      <c r="P31" s="2414">
        <f t="shared" si="2"/>
        <v>100</v>
      </c>
      <c r="Q31" s="2450">
        <v>40</v>
      </c>
      <c r="S31" s="787"/>
      <c r="T31" s="781"/>
      <c r="U31" s="405"/>
      <c r="V31" s="115"/>
      <c r="W31" s="115"/>
      <c r="X31" s="115"/>
      <c r="Y31" s="115"/>
      <c r="Z31" s="783"/>
      <c r="AA31" s="135"/>
      <c r="AB31" s="115"/>
      <c r="AC31" s="784"/>
      <c r="AD31" s="115"/>
      <c r="AE31" s="3083"/>
      <c r="AF31" s="115"/>
    </row>
    <row r="32" spans="1:35" ht="13.5" customHeight="1">
      <c r="A32" s="520">
        <v>23</v>
      </c>
      <c r="B32" s="247" t="s">
        <v>50</v>
      </c>
      <c r="C32" s="2402">
        <f t="shared" si="3"/>
        <v>7.5</v>
      </c>
      <c r="D32" s="177">
        <f>'7-11л. РАСКЛАДКА'!P36</f>
        <v>12</v>
      </c>
      <c r="E32" s="807">
        <f>'7-11л. РАСКЛАДКА'!P94</f>
        <v>17</v>
      </c>
      <c r="F32" s="807">
        <f>'7-11л. РАСКЛАДКА'!P153</f>
        <v>0</v>
      </c>
      <c r="G32" s="807">
        <f>'7-11л. РАСКЛАДКА'!P210</f>
        <v>13</v>
      </c>
      <c r="H32" s="807">
        <f>'7-11л. РАСКЛАДКА'!P267</f>
        <v>10</v>
      </c>
      <c r="I32" s="807">
        <f>'7-11л. РАСКЛАДКА'!P323</f>
        <v>7</v>
      </c>
      <c r="J32" s="807">
        <f>'7-11л. РАСКЛАДКА'!P379</f>
        <v>10.675000000000001</v>
      </c>
      <c r="K32" s="807">
        <f>'7-11л. РАСКЛАДКА'!P432</f>
        <v>12</v>
      </c>
      <c r="L32" s="807">
        <f>'7-11л. РАСКЛАДКА'!P486</f>
        <v>7</v>
      </c>
      <c r="M32" s="1173">
        <f>'7-11л. РАСКЛАДКА'!P539</f>
        <v>0.67500000000000004</v>
      </c>
      <c r="N32" s="1177">
        <f t="shared" si="0"/>
        <v>89.35</v>
      </c>
      <c r="O32" s="1720">
        <f t="shared" si="1"/>
        <v>19.13333333333334</v>
      </c>
      <c r="P32" s="2414">
        <f t="shared" si="2"/>
        <v>75</v>
      </c>
      <c r="Q32" s="2450">
        <v>30</v>
      </c>
      <c r="S32" s="787"/>
      <c r="T32" s="781"/>
      <c r="U32" s="405"/>
      <c r="V32" s="115"/>
      <c r="W32" s="115"/>
      <c r="X32" s="115"/>
      <c r="Y32" s="115"/>
      <c r="Z32" s="783"/>
      <c r="AA32" s="135"/>
      <c r="AB32" s="115"/>
      <c r="AC32" s="784"/>
      <c r="AD32" s="115"/>
      <c r="AE32" s="3083"/>
      <c r="AF32" s="115"/>
    </row>
    <row r="33" spans="1:32" ht="12.75" customHeight="1">
      <c r="A33" s="520">
        <v>24</v>
      </c>
      <c r="B33" s="247" t="s">
        <v>51</v>
      </c>
      <c r="C33" s="2402">
        <f t="shared" si="3"/>
        <v>2.5</v>
      </c>
      <c r="D33" s="177">
        <f>'7-11л. РАСКЛАДКА'!P37</f>
        <v>25</v>
      </c>
      <c r="E33" s="807">
        <f>'7-11л. РАСКЛАДКА'!P95</f>
        <v>0</v>
      </c>
      <c r="F33" s="807">
        <f>'7-11л. РАСКЛАДКА'!P154</f>
        <v>0</v>
      </c>
      <c r="G33" s="807">
        <f>'7-11л. РАСКЛАДКА'!P211</f>
        <v>0</v>
      </c>
      <c r="H33" s="807">
        <f>'7-11л. РАСКЛАДКА'!P268</f>
        <v>0</v>
      </c>
      <c r="I33" s="807">
        <f>'7-11л. РАСКЛАДКА'!P324</f>
        <v>0</v>
      </c>
      <c r="J33" s="807">
        <f>'7-11л. РАСКЛАДКА'!P380</f>
        <v>0</v>
      </c>
      <c r="K33" s="807">
        <f>'7-11л. РАСКЛАДКА'!P433</f>
        <v>0</v>
      </c>
      <c r="L33" s="807">
        <f>'7-11л. РАСКЛАДКА'!P487</f>
        <v>0</v>
      </c>
      <c r="M33" s="1173">
        <f>'7-11л. РАСКЛАДКА'!P540</f>
        <v>0</v>
      </c>
      <c r="N33" s="1177">
        <f t="shared" si="0"/>
        <v>25</v>
      </c>
      <c r="O33" s="241">
        <f t="shared" si="1"/>
        <v>0</v>
      </c>
      <c r="P33" s="2414">
        <f t="shared" si="2"/>
        <v>25</v>
      </c>
      <c r="Q33" s="2450">
        <v>10</v>
      </c>
      <c r="S33" s="787"/>
      <c r="T33" s="781"/>
      <c r="U33" s="405"/>
      <c r="V33" s="115"/>
      <c r="W33" s="115"/>
      <c r="X33" s="115"/>
      <c r="Y33" s="115"/>
      <c r="Z33" s="783"/>
      <c r="AA33" s="135"/>
      <c r="AB33" s="115"/>
      <c r="AC33" s="784"/>
      <c r="AD33" s="115"/>
      <c r="AE33" s="3083"/>
      <c r="AF33" s="115"/>
    </row>
    <row r="34" spans="1:32" ht="12" customHeight="1">
      <c r="A34" s="520">
        <v>25</v>
      </c>
      <c r="B34" s="247" t="s">
        <v>52</v>
      </c>
      <c r="C34" s="2402">
        <f t="shared" si="3"/>
        <v>0.25</v>
      </c>
      <c r="D34" s="177">
        <f>'7-11л. РАСКЛАДКА'!P38</f>
        <v>1.5</v>
      </c>
      <c r="E34" s="807">
        <f>'7-11л. РАСКЛАДКА'!P96</f>
        <v>1.5</v>
      </c>
      <c r="F34" s="807">
        <f>'7-11л. РАСКЛАДКА'!P155</f>
        <v>0</v>
      </c>
      <c r="G34" s="807">
        <f>'7-11л. РАСКЛАДКА'!P212</f>
        <v>0</v>
      </c>
      <c r="H34" s="807">
        <f>'7-11л. РАСКЛАДКА'!P269</f>
        <v>0</v>
      </c>
      <c r="I34" s="807">
        <f>'7-11л. РАСКЛАДКА'!P325</f>
        <v>0</v>
      </c>
      <c r="J34" s="807">
        <f>'7-11л. РАСКЛАДКА'!P381</f>
        <v>0</v>
      </c>
      <c r="K34" s="807">
        <f>'7-11л. РАСКЛАДКА'!P434</f>
        <v>0</v>
      </c>
      <c r="L34" s="807">
        <f>'7-11л. РАСКЛАДКА'!P488</f>
        <v>1.5</v>
      </c>
      <c r="M34" s="1173">
        <f>'7-11л. РАСКЛАДКА'!P541</f>
        <v>0</v>
      </c>
      <c r="N34" s="1177">
        <f t="shared" si="0"/>
        <v>4.5</v>
      </c>
      <c r="O34" s="2198">
        <f t="shared" si="1"/>
        <v>80</v>
      </c>
      <c r="P34" s="2414">
        <f t="shared" si="2"/>
        <v>2.5</v>
      </c>
      <c r="Q34" s="2450">
        <v>1</v>
      </c>
      <c r="S34" s="795"/>
      <c r="T34" s="786"/>
      <c r="U34" s="405"/>
      <c r="V34" s="115"/>
      <c r="W34" s="115"/>
      <c r="X34" s="115"/>
      <c r="Y34" s="115"/>
      <c r="Z34" s="783"/>
      <c r="AA34" s="135"/>
      <c r="AB34" s="115"/>
      <c r="AC34" s="784"/>
      <c r="AD34" s="115"/>
      <c r="AE34" s="3083"/>
      <c r="AF34" s="115"/>
    </row>
    <row r="35" spans="1:32" ht="15.75" customHeight="1">
      <c r="A35" s="520">
        <v>26</v>
      </c>
      <c r="B35" s="247" t="s">
        <v>225</v>
      </c>
      <c r="C35" s="2402">
        <f t="shared" si="3"/>
        <v>0.25</v>
      </c>
      <c r="D35" s="177">
        <f>'7-11л. РАСКЛАДКА'!P39</f>
        <v>0</v>
      </c>
      <c r="E35" s="807">
        <f>'7-11л. РАСКЛАДКА'!P97</f>
        <v>0</v>
      </c>
      <c r="F35" s="807">
        <f>'7-11л. РАСКЛАДКА'!P156</f>
        <v>0</v>
      </c>
      <c r="G35" s="807">
        <f>'7-11л. РАСКЛАДКА'!P213</f>
        <v>0</v>
      </c>
      <c r="H35" s="807">
        <f>'7-11л. РАСКЛАДКА'!P270</f>
        <v>0</v>
      </c>
      <c r="I35" s="807">
        <f>'7-11л. РАСКЛАДКА'!P326</f>
        <v>0</v>
      </c>
      <c r="J35" s="807">
        <f>'7-11л. РАСКЛАДКА'!P382</f>
        <v>0</v>
      </c>
      <c r="K35" s="807">
        <f>'7-11л. РАСКЛАДКА'!P435</f>
        <v>3.7</v>
      </c>
      <c r="L35" s="807">
        <f>'7-11л. РАСКЛАДКА'!P489</f>
        <v>0</v>
      </c>
      <c r="M35" s="1173">
        <f>'7-11л. РАСКЛАДКА'!P542</f>
        <v>0</v>
      </c>
      <c r="N35" s="1177">
        <f t="shared" si="0"/>
        <v>3.7</v>
      </c>
      <c r="O35" s="2198">
        <f t="shared" si="1"/>
        <v>48</v>
      </c>
      <c r="P35" s="2414">
        <f t="shared" si="2"/>
        <v>2.5</v>
      </c>
      <c r="Q35" s="2450">
        <v>1</v>
      </c>
      <c r="S35" s="787"/>
      <c r="T35" s="781"/>
      <c r="U35" s="405"/>
      <c r="V35" s="115"/>
      <c r="W35" s="115"/>
      <c r="X35" s="115"/>
      <c r="Y35" s="115"/>
      <c r="Z35" s="783"/>
      <c r="AA35" s="135"/>
      <c r="AB35" s="115"/>
      <c r="AC35" s="784"/>
      <c r="AD35" s="115"/>
      <c r="AE35" s="3083"/>
      <c r="AF35" s="115"/>
    </row>
    <row r="36" spans="1:32" ht="12" customHeight="1">
      <c r="A36" s="520">
        <v>27</v>
      </c>
      <c r="B36" s="247" t="s">
        <v>115</v>
      </c>
      <c r="C36" s="2402">
        <f t="shared" si="3"/>
        <v>0.5</v>
      </c>
      <c r="D36" s="177">
        <f>'7-11л. РАСКЛАДКА'!P40</f>
        <v>0</v>
      </c>
      <c r="E36" s="807">
        <f>'7-11л. РАСКЛАДКА'!P98</f>
        <v>0</v>
      </c>
      <c r="F36" s="807">
        <f>'7-11л. РАСКЛАДКА'!P157</f>
        <v>0</v>
      </c>
      <c r="G36" s="807">
        <f>'7-11л. РАСКЛАДКА'!P214</f>
        <v>0</v>
      </c>
      <c r="H36" s="807">
        <f>'7-11л. РАСКЛАДКА'!P271</f>
        <v>0</v>
      </c>
      <c r="I36" s="807">
        <f>'7-11л. РАСКЛАДКА'!P327</f>
        <v>5</v>
      </c>
      <c r="J36" s="807">
        <f>'7-11л. РАСКЛАДКА'!P383</f>
        <v>0</v>
      </c>
      <c r="K36" s="807">
        <f>'7-11л. РАСКЛАДКА'!P436</f>
        <v>0</v>
      </c>
      <c r="L36" s="807">
        <f>'7-11л. РАСКЛАДКА'!P490</f>
        <v>0</v>
      </c>
      <c r="M36" s="1173">
        <f>'7-11л. РАСКЛАДКА'!P543</f>
        <v>0</v>
      </c>
      <c r="N36" s="1177">
        <f t="shared" si="0"/>
        <v>5</v>
      </c>
      <c r="O36" s="2198">
        <f t="shared" si="1"/>
        <v>0</v>
      </c>
      <c r="P36" s="2414">
        <f t="shared" si="2"/>
        <v>5</v>
      </c>
      <c r="Q36" s="2450">
        <v>2</v>
      </c>
      <c r="S36" s="3093"/>
      <c r="T36" s="781"/>
      <c r="U36" s="405"/>
      <c r="V36" s="115"/>
      <c r="W36" s="115"/>
      <c r="X36" s="115"/>
      <c r="Y36" s="115"/>
      <c r="Z36" s="783"/>
      <c r="AA36" s="135"/>
      <c r="AB36" s="115"/>
      <c r="AC36" s="784"/>
      <c r="AD36" s="115"/>
      <c r="AE36" s="3083"/>
      <c r="AF36" s="115"/>
    </row>
    <row r="37" spans="1:32" ht="14.25" customHeight="1">
      <c r="A37" s="520">
        <v>28</v>
      </c>
      <c r="B37" s="247" t="s">
        <v>53</v>
      </c>
      <c r="C37" s="2402">
        <f t="shared" si="3"/>
        <v>0.05</v>
      </c>
      <c r="D37" s="177">
        <f>'7-11л. РАСКЛАДКА'!P41</f>
        <v>0</v>
      </c>
      <c r="E37" s="807">
        <f>'7-11л. РАСКЛАДКА'!P99</f>
        <v>0</v>
      </c>
      <c r="F37" s="807">
        <f>'7-11л. РАСКЛАДКА'!P158</f>
        <v>0</v>
      </c>
      <c r="G37" s="807">
        <f>'7-11л. РАСКЛАДКА'!P215</f>
        <v>0</v>
      </c>
      <c r="H37" s="807">
        <f>'7-11л. РАСКЛАДКА'!P272</f>
        <v>0</v>
      </c>
      <c r="I37" s="807">
        <f>'7-11л. РАСКЛАДКА'!P328</f>
        <v>0</v>
      </c>
      <c r="J37" s="807">
        <f>'7-11л. РАСКЛАДКА'!P384</f>
        <v>0</v>
      </c>
      <c r="K37" s="807">
        <f>'7-11л. РАСКЛАДКА'!P437</f>
        <v>0</v>
      </c>
      <c r="L37" s="807">
        <f>'7-11л. РАСКЛАДКА'!P491</f>
        <v>0</v>
      </c>
      <c r="M37" s="1173">
        <f>'7-11л. РАСКЛАДКА'!P544</f>
        <v>0</v>
      </c>
      <c r="N37" s="1177">
        <f t="shared" si="0"/>
        <v>0</v>
      </c>
      <c r="O37" s="241">
        <f t="shared" si="1"/>
        <v>-100</v>
      </c>
      <c r="P37" s="2414">
        <f t="shared" si="2"/>
        <v>0.5</v>
      </c>
      <c r="Q37" s="2450">
        <v>0.2</v>
      </c>
      <c r="S37" s="3093"/>
      <c r="T37" s="781"/>
      <c r="U37" s="405"/>
      <c r="V37" s="115"/>
      <c r="W37" s="115"/>
      <c r="X37" s="115"/>
      <c r="Y37" s="115"/>
      <c r="Z37" s="783"/>
      <c r="AA37" s="135"/>
      <c r="AB37" s="115"/>
      <c r="AC37" s="784"/>
      <c r="AD37" s="115"/>
      <c r="AE37" s="3081"/>
      <c r="AF37" s="115"/>
    </row>
    <row r="38" spans="1:32" ht="12.75" customHeight="1">
      <c r="A38" s="520">
        <v>29</v>
      </c>
      <c r="B38" s="563" t="s">
        <v>226</v>
      </c>
      <c r="C38" s="2402">
        <f t="shared" si="3"/>
        <v>0.75</v>
      </c>
      <c r="D38" s="177">
        <f>'7-11л. РАСКЛАДКА'!P42</f>
        <v>0.3</v>
      </c>
      <c r="E38" s="807">
        <f>'7-11л. РАСКЛАДКА'!P100</f>
        <v>0</v>
      </c>
      <c r="F38" s="807">
        <f>'7-11л. РАСКЛАДКА'!P159</f>
        <v>1.23</v>
      </c>
      <c r="G38" s="807">
        <f>'7-11л. РАСКЛАДКА'!P216</f>
        <v>0.6</v>
      </c>
      <c r="H38" s="807">
        <f>'7-11л. РАСКЛАДКА'!P273</f>
        <v>1.6400000000000001</v>
      </c>
      <c r="I38" s="807">
        <f>'7-11л. РАСКЛАДКА'!P329</f>
        <v>0.60000000000000009</v>
      </c>
      <c r="J38" s="807">
        <f>'7-11л. РАСКЛАДКА'!P385</f>
        <v>0.72499999999999998</v>
      </c>
      <c r="K38" s="807">
        <f>'7-11л. РАСКЛАДКА'!P438</f>
        <v>0.3</v>
      </c>
      <c r="L38" s="807">
        <f>'7-11л. РАСКЛАДКА'!P492</f>
        <v>0.87</v>
      </c>
      <c r="M38" s="1173">
        <f>'7-11л. РАСКЛАДКА'!P545</f>
        <v>0.72499999999999998</v>
      </c>
      <c r="N38" s="1177">
        <f t="shared" si="0"/>
        <v>6.9899999999999993</v>
      </c>
      <c r="O38" s="2198">
        <f t="shared" si="1"/>
        <v>-6.8000000000000114</v>
      </c>
      <c r="P38" s="2414">
        <f t="shared" si="2"/>
        <v>7.5</v>
      </c>
      <c r="Q38" s="2450">
        <v>3</v>
      </c>
      <c r="S38" s="3093"/>
      <c r="T38" s="781"/>
      <c r="U38" s="405"/>
      <c r="V38" s="115"/>
      <c r="W38" s="115"/>
      <c r="X38" s="115"/>
      <c r="Y38" s="115"/>
      <c r="Z38" s="783"/>
      <c r="AA38" s="135"/>
      <c r="AB38" s="115"/>
      <c r="AC38" s="784"/>
      <c r="AD38" s="115"/>
      <c r="AE38" s="3081"/>
      <c r="AF38" s="115"/>
    </row>
    <row r="39" spans="1:32" ht="13.5" customHeight="1">
      <c r="A39" s="520">
        <v>30</v>
      </c>
      <c r="B39" s="247" t="s">
        <v>116</v>
      </c>
      <c r="C39" s="2402">
        <f t="shared" si="3"/>
        <v>0.75</v>
      </c>
      <c r="D39" s="177">
        <f>'7-11л. РАСКЛАДКА'!P43</f>
        <v>0</v>
      </c>
      <c r="E39" s="807">
        <f>'7-11л. РАСКЛАДКА'!P101</f>
        <v>0</v>
      </c>
      <c r="F39" s="807">
        <f>'7-11л. РАСКЛАДКА'!P160</f>
        <v>0</v>
      </c>
      <c r="G39" s="807">
        <f>'7-11л. РАСКЛАДКА'!P217</f>
        <v>0</v>
      </c>
      <c r="H39" s="807">
        <f>'7-11л. РАСКЛАДКА'!P274</f>
        <v>10</v>
      </c>
      <c r="I39" s="807">
        <f>'7-11л. РАСКЛАДКА'!P330</f>
        <v>0</v>
      </c>
      <c r="J39" s="807">
        <f>'7-11л. РАСКЛАДКА'!P386</f>
        <v>0</v>
      </c>
      <c r="K39" s="807">
        <f>'7-11л. РАСКЛАДКА'!P439</f>
        <v>0</v>
      </c>
      <c r="L39" s="807">
        <f>'7-11л. РАСКЛАДКА'!P493</f>
        <v>0</v>
      </c>
      <c r="M39" s="1173">
        <f>'7-11л. РАСКЛАДКА'!P546</f>
        <v>0</v>
      </c>
      <c r="N39" s="1177">
        <f t="shared" si="0"/>
        <v>10</v>
      </c>
      <c r="O39" s="241">
        <f t="shared" si="1"/>
        <v>33.333333333333343</v>
      </c>
      <c r="P39" s="2414">
        <f t="shared" si="2"/>
        <v>7.5</v>
      </c>
      <c r="Q39" s="2450">
        <v>3</v>
      </c>
      <c r="S39" s="3093"/>
      <c r="T39" s="786"/>
      <c r="U39" s="405"/>
      <c r="V39" s="115"/>
      <c r="W39" s="115"/>
      <c r="X39" s="115"/>
      <c r="Y39" s="115"/>
      <c r="Z39" s="783"/>
      <c r="AA39" s="135"/>
      <c r="AB39" s="115"/>
      <c r="AC39" s="784"/>
      <c r="AD39" s="115"/>
      <c r="AE39" s="3083"/>
      <c r="AF39" s="115"/>
    </row>
    <row r="40" spans="1:32" ht="14.25" customHeight="1">
      <c r="A40" s="520">
        <v>31</v>
      </c>
      <c r="B40" s="247" t="s">
        <v>117</v>
      </c>
      <c r="C40" s="2402">
        <f t="shared" si="3"/>
        <v>0.5</v>
      </c>
      <c r="D40" s="177">
        <f>'7-11л. РАСКЛАДКА'!P44</f>
        <v>0</v>
      </c>
      <c r="E40" s="807">
        <f>'7-11л. РАСКЛАДКА'!P102</f>
        <v>0</v>
      </c>
      <c r="F40" s="807">
        <f>'7-11л. РАСКЛАДКА'!P161</f>
        <v>4.0000000000000002E-4</v>
      </c>
      <c r="G40" s="807">
        <f>'7-11л. РАСКЛАДКА'!P218</f>
        <v>1.3699999999999999</v>
      </c>
      <c r="H40" s="807">
        <f>'7-11л. РАСКЛАДКА'!P275</f>
        <v>0.8</v>
      </c>
      <c r="I40" s="807">
        <f>'7-11л. РАСКЛАДКА'!P331</f>
        <v>9.1999999999999998E-3</v>
      </c>
      <c r="J40" s="807">
        <f>'7-11л. РАСКЛАДКА'!P387</f>
        <v>1.5094000000000001</v>
      </c>
      <c r="K40" s="807">
        <f>'7-11л. РАСКЛАДКА'!P440</f>
        <v>0</v>
      </c>
      <c r="L40" s="807">
        <f>'7-11л. РАСКЛАДКА'!P494</f>
        <v>1E-3</v>
      </c>
      <c r="M40" s="1173">
        <f>'7-11л. РАСКЛАДКА'!P547</f>
        <v>1.31</v>
      </c>
      <c r="N40" s="1177">
        <f t="shared" si="0"/>
        <v>5</v>
      </c>
      <c r="O40" s="241">
        <f t="shared" si="1"/>
        <v>0</v>
      </c>
      <c r="P40" s="2414">
        <f t="shared" si="2"/>
        <v>5</v>
      </c>
      <c r="Q40" s="2450">
        <v>2</v>
      </c>
      <c r="S40" s="787"/>
      <c r="T40" s="3080"/>
      <c r="U40" s="405"/>
      <c r="V40" s="115"/>
      <c r="W40" s="115"/>
      <c r="X40" s="115"/>
      <c r="Y40" s="115"/>
      <c r="Z40" s="783"/>
      <c r="AA40" s="135"/>
      <c r="AB40" s="115"/>
      <c r="AC40" s="784"/>
      <c r="AD40" s="115"/>
      <c r="AE40" s="3094"/>
      <c r="AF40" s="115"/>
    </row>
    <row r="41" spans="1:32" ht="15" customHeight="1">
      <c r="A41" s="520">
        <v>32</v>
      </c>
      <c r="B41" s="247" t="s">
        <v>55</v>
      </c>
      <c r="C41" s="2402">
        <f t="shared" si="3"/>
        <v>19.25</v>
      </c>
      <c r="D41" s="808">
        <f>'7-11л. МЕНЮ '!D72</f>
        <v>15.329999999999998</v>
      </c>
      <c r="E41" s="809">
        <f>'7-11л. МЕНЮ '!D123</f>
        <v>28.207000000000001</v>
      </c>
      <c r="F41" s="809">
        <f>'7-11л. МЕНЮ '!D179</f>
        <v>19.507999999999996</v>
      </c>
      <c r="G41" s="809">
        <f>'7-11л. МЕНЮ '!D234</f>
        <v>14.074999999999999</v>
      </c>
      <c r="H41" s="809">
        <f>'7-11л. МЕНЮ '!D288</f>
        <v>19.13</v>
      </c>
      <c r="I41" s="809">
        <f>'7-11л. МЕНЮ '!D400</f>
        <v>21.065999999999995</v>
      </c>
      <c r="J41" s="809">
        <f>'7-11л. МЕНЮ '!D454</f>
        <v>20.515000000000001</v>
      </c>
      <c r="K41" s="809">
        <f>'7-11л. МЕНЮ '!D511</f>
        <v>15.797000000000001</v>
      </c>
      <c r="L41" s="809">
        <f>'7-11л. МЕНЮ '!D565</f>
        <v>19.479999999999997</v>
      </c>
      <c r="M41" s="1174">
        <f>'7-11л. МЕНЮ '!D618</f>
        <v>19.391999999999999</v>
      </c>
      <c r="N41" s="1177">
        <f t="shared" si="0"/>
        <v>192.49999999999994</v>
      </c>
      <c r="O41" s="2199">
        <f t="shared" si="1"/>
        <v>0</v>
      </c>
      <c r="P41" s="2414">
        <f t="shared" si="2"/>
        <v>192.5</v>
      </c>
      <c r="Q41" s="2450">
        <v>77</v>
      </c>
      <c r="S41" s="795"/>
      <c r="T41" s="786"/>
      <c r="U41" s="405"/>
      <c r="V41" s="115"/>
      <c r="W41" s="115"/>
      <c r="X41" s="115"/>
      <c r="Y41" s="115"/>
      <c r="Z41" s="783"/>
      <c r="AA41" s="135"/>
      <c r="AB41" s="115"/>
      <c r="AC41" s="784"/>
      <c r="AD41" s="115"/>
      <c r="AE41" s="3083"/>
      <c r="AF41" s="115"/>
    </row>
    <row r="42" spans="1:32" ht="12.75" customHeight="1">
      <c r="A42" s="520">
        <v>33</v>
      </c>
      <c r="B42" s="247" t="s">
        <v>56</v>
      </c>
      <c r="C42" s="2402">
        <f t="shared" si="3"/>
        <v>19.75</v>
      </c>
      <c r="D42" s="808">
        <f>'7-11л. МЕНЮ '!E72</f>
        <v>16.727700000000002</v>
      </c>
      <c r="E42" s="809">
        <f>'7-11л. МЕНЮ '!E123</f>
        <v>18.215</v>
      </c>
      <c r="F42" s="809">
        <f>'7-11л. МЕНЮ '!E179</f>
        <v>19.259300000000003</v>
      </c>
      <c r="G42" s="809">
        <f>'7-11л. МЕНЮ '!E234</f>
        <v>21.732000000000003</v>
      </c>
      <c r="H42" s="809">
        <f>'7-11л. МЕНЮ '!E288</f>
        <v>22.816000000000003</v>
      </c>
      <c r="I42" s="809">
        <f>'7-11л. МЕНЮ '!E400</f>
        <v>22.450999999999997</v>
      </c>
      <c r="J42" s="809">
        <f>'7-11л. МЕНЮ '!E454</f>
        <v>16.105</v>
      </c>
      <c r="K42" s="809">
        <f>'7-11л. МЕНЮ '!E511</f>
        <v>18.769000000000002</v>
      </c>
      <c r="L42" s="809">
        <f>'7-11л. МЕНЮ '!E565</f>
        <v>22.187000000000001</v>
      </c>
      <c r="M42" s="1174">
        <f>'7-11л. МЕНЮ '!E618</f>
        <v>19.238</v>
      </c>
      <c r="N42" s="1177">
        <f t="shared" si="0"/>
        <v>197.50000000000003</v>
      </c>
      <c r="O42" s="2199">
        <f t="shared" si="1"/>
        <v>0</v>
      </c>
      <c r="P42" s="2414">
        <f t="shared" si="2"/>
        <v>197.5</v>
      </c>
      <c r="Q42" s="2450">
        <v>79</v>
      </c>
      <c r="S42" s="795"/>
      <c r="T42" s="786"/>
      <c r="U42" s="405"/>
      <c r="V42" s="115"/>
      <c r="W42" s="115"/>
      <c r="X42" s="115"/>
      <c r="Y42" s="115"/>
      <c r="Z42" s="783"/>
      <c r="AA42" s="135"/>
      <c r="AB42" s="115"/>
      <c r="AC42" s="784"/>
      <c r="AD42" s="115"/>
      <c r="AE42" s="3083"/>
      <c r="AF42" s="115"/>
    </row>
    <row r="43" spans="1:32" ht="12.75" customHeight="1">
      <c r="A43" s="520">
        <v>34</v>
      </c>
      <c r="B43" s="247" t="s">
        <v>57</v>
      </c>
      <c r="C43" s="2402">
        <f t="shared" si="3"/>
        <v>83.75</v>
      </c>
      <c r="D43" s="810">
        <f>'7-11л. МЕНЮ '!F72</f>
        <v>95.443000000000012</v>
      </c>
      <c r="E43" s="809">
        <f>'7-11л. МЕНЮ '!F123</f>
        <v>72.118400000000008</v>
      </c>
      <c r="F43" s="809">
        <f>'7-11л. МЕНЮ '!F179</f>
        <v>82.717600000000004</v>
      </c>
      <c r="G43" s="809">
        <f>'7-11л. МЕНЮ '!F234</f>
        <v>82.722000000000008</v>
      </c>
      <c r="H43" s="809">
        <f>'7-11л. МЕНЮ '!F288</f>
        <v>85.749000000000009</v>
      </c>
      <c r="I43" s="809">
        <f>'7-11л. МЕНЮ '!F400</f>
        <v>75.204999999999998</v>
      </c>
      <c r="J43" s="809">
        <f>'7-11л. МЕНЮ '!F454</f>
        <v>87.1</v>
      </c>
      <c r="K43" s="809">
        <f>'7-11л. МЕНЮ '!F511</f>
        <v>91.073000000000008</v>
      </c>
      <c r="L43" s="809">
        <f>'7-11л. МЕНЮ '!F565</f>
        <v>81.766000000000005</v>
      </c>
      <c r="M43" s="1174">
        <f>'7-11л. МЕНЮ '!F618</f>
        <v>83.606000000000009</v>
      </c>
      <c r="N43" s="1177">
        <f t="shared" si="0"/>
        <v>837.5</v>
      </c>
      <c r="O43" s="2199">
        <f t="shared" si="1"/>
        <v>0</v>
      </c>
      <c r="P43" s="2414">
        <f t="shared" si="2"/>
        <v>837.5</v>
      </c>
      <c r="Q43" s="2450">
        <v>335</v>
      </c>
      <c r="S43" s="795"/>
      <c r="T43" s="786"/>
      <c r="U43" s="405"/>
      <c r="V43" s="115"/>
      <c r="W43" s="115"/>
      <c r="X43" s="115"/>
      <c r="Y43" s="115"/>
      <c r="Z43" s="783"/>
      <c r="AA43" s="135"/>
      <c r="AB43" s="115"/>
      <c r="AC43" s="784"/>
      <c r="AD43" s="115"/>
      <c r="AE43" s="3083"/>
      <c r="AF43" s="115"/>
    </row>
    <row r="44" spans="1:32" ht="15" customHeight="1" thickBot="1">
      <c r="A44" s="564">
        <v>35</v>
      </c>
      <c r="B44" s="565" t="s">
        <v>58</v>
      </c>
      <c r="C44" s="2407">
        <f t="shared" si="3"/>
        <v>587.5</v>
      </c>
      <c r="D44" s="811">
        <f>'7-11л. МЕНЮ '!G72</f>
        <v>587.15000000000009</v>
      </c>
      <c r="E44" s="812">
        <f>'7-11л. МЕНЮ '!G123</f>
        <v>592.20899999999995</v>
      </c>
      <c r="F44" s="812">
        <f>'7-11л. МЕНЮ '!G179</f>
        <v>582.75310000000002</v>
      </c>
      <c r="G44" s="812">
        <f>'7-11л. МЕНЮ '!G234</f>
        <v>583.47900000000004</v>
      </c>
      <c r="H44" s="812">
        <f>'7-11л. МЕНЮ '!G288</f>
        <v>591.9088999999999</v>
      </c>
      <c r="I44" s="812">
        <f>'7-11л. МЕНЮ '!G400</f>
        <v>590.50300000000004</v>
      </c>
      <c r="J44" s="813">
        <f>'7-11л. МЕНЮ '!G454</f>
        <v>586.82500000000005</v>
      </c>
      <c r="K44" s="812">
        <f>'7-11л. МЕНЮ '!G511</f>
        <v>588.23300000000006</v>
      </c>
      <c r="L44" s="812">
        <f>'7-11л. МЕНЮ '!G565</f>
        <v>588.36299999999994</v>
      </c>
      <c r="M44" s="1175">
        <f>'7-11л. МЕНЮ '!G618</f>
        <v>583.57600000000002</v>
      </c>
      <c r="N44" s="1179">
        <f t="shared" si="0"/>
        <v>5875</v>
      </c>
      <c r="O44" s="2200">
        <f t="shared" si="1"/>
        <v>0</v>
      </c>
      <c r="P44" s="2415">
        <f t="shared" si="2"/>
        <v>5875</v>
      </c>
      <c r="Q44" s="2451">
        <v>2350</v>
      </c>
      <c r="S44" s="795"/>
      <c r="T44" s="789"/>
      <c r="U44" s="405"/>
      <c r="V44" s="115"/>
      <c r="W44" s="115"/>
      <c r="X44" s="115"/>
      <c r="Y44" s="115"/>
      <c r="Z44" s="802"/>
      <c r="AA44" s="135"/>
      <c r="AB44" s="115"/>
      <c r="AC44" s="784"/>
      <c r="AD44" s="115"/>
      <c r="AE44" s="3083"/>
      <c r="AF44" s="115"/>
    </row>
    <row r="45" spans="1:32">
      <c r="A45" s="211"/>
      <c r="B45" s="115"/>
      <c r="C45" s="211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209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32">
      <c r="A46" s="115"/>
      <c r="B46" s="135"/>
      <c r="C46" s="405"/>
      <c r="D46" s="215"/>
      <c r="E46" s="215"/>
      <c r="F46" s="215"/>
      <c r="G46" s="215"/>
      <c r="H46" s="215"/>
      <c r="I46" s="215"/>
      <c r="J46" s="215"/>
      <c r="K46" s="215"/>
      <c r="L46" s="135"/>
      <c r="M46" s="135"/>
      <c r="N46" s="107"/>
      <c r="O46" s="107"/>
      <c r="P46" s="135"/>
      <c r="Q46" s="405"/>
      <c r="R46" s="222"/>
      <c r="S46" s="405"/>
      <c r="T46" s="135"/>
      <c r="U46" s="115"/>
      <c r="V46" s="115"/>
      <c r="W46" s="115"/>
      <c r="X46" s="115"/>
      <c r="Y46" s="115"/>
      <c r="Z46" s="115"/>
      <c r="AA46" s="115"/>
    </row>
    <row r="47" spans="1:32" ht="13.5" customHeight="1">
      <c r="A47" s="115"/>
      <c r="B47" s="135"/>
      <c r="C47" s="107"/>
      <c r="D47" s="215"/>
      <c r="E47" s="215"/>
      <c r="F47" s="215"/>
      <c r="G47" s="215"/>
      <c r="H47" s="215"/>
      <c r="I47" s="215"/>
      <c r="J47" s="215"/>
      <c r="K47" s="215"/>
      <c r="L47" s="135"/>
      <c r="M47" s="135"/>
      <c r="N47" s="107"/>
      <c r="O47" s="107"/>
      <c r="P47" s="135"/>
      <c r="Q47" s="405"/>
      <c r="R47" s="222"/>
      <c r="S47" s="405"/>
      <c r="T47" s="135"/>
      <c r="U47" s="115"/>
      <c r="V47" s="115"/>
      <c r="W47" s="115"/>
      <c r="X47" s="115"/>
      <c r="Y47" s="115"/>
      <c r="Z47" s="115"/>
      <c r="AA47" s="115"/>
    </row>
    <row r="48" spans="1:32" ht="12.75" customHeight="1">
      <c r="A48" s="115"/>
      <c r="B48" s="405"/>
      <c r="C48" s="405"/>
      <c r="D48" s="215"/>
      <c r="E48" s="215"/>
      <c r="F48" s="215"/>
      <c r="G48" s="215"/>
      <c r="H48" s="115"/>
      <c r="I48" s="115"/>
      <c r="J48" s="215"/>
      <c r="K48" s="113"/>
      <c r="L48" s="135"/>
      <c r="M48" s="135"/>
      <c r="N48" s="107"/>
      <c r="O48" s="107"/>
      <c r="P48" s="405"/>
      <c r="Q48" s="405"/>
      <c r="R48" s="222"/>
      <c r="S48" s="405"/>
      <c r="T48" s="135"/>
      <c r="U48" s="115"/>
      <c r="V48" s="115"/>
      <c r="W48" s="115"/>
      <c r="X48" s="115"/>
      <c r="Y48" s="115"/>
      <c r="Z48" s="115"/>
      <c r="AA48" s="778"/>
    </row>
    <row r="49" spans="1:27" ht="12.75" customHeight="1">
      <c r="A49" s="115"/>
      <c r="B49" s="135"/>
      <c r="C49" s="13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107"/>
      <c r="O49" s="107"/>
      <c r="P49" s="405"/>
      <c r="Q49" s="405"/>
      <c r="R49" s="115"/>
      <c r="S49" s="405"/>
      <c r="T49" s="135"/>
      <c r="U49" s="115"/>
      <c r="V49" s="115"/>
      <c r="W49" s="115"/>
      <c r="X49" s="115"/>
      <c r="Y49" s="366"/>
      <c r="Z49" s="115"/>
      <c r="AA49" s="778"/>
    </row>
    <row r="50" spans="1:27" ht="11.25" customHeight="1">
      <c r="A50" s="115"/>
      <c r="B50" s="405"/>
      <c r="C50" s="11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107"/>
      <c r="O50" s="107"/>
      <c r="P50" s="135"/>
      <c r="Q50" s="405"/>
      <c r="R50" s="115"/>
      <c r="S50" s="405"/>
      <c r="T50" s="135"/>
      <c r="U50" s="115"/>
      <c r="V50" s="115"/>
      <c r="W50" s="115"/>
      <c r="X50" s="115"/>
      <c r="Y50" s="366"/>
      <c r="Z50" s="115"/>
      <c r="AA50" s="779"/>
    </row>
    <row r="51" spans="1:27" ht="11.25" customHeight="1">
      <c r="A51" s="115"/>
      <c r="B51" s="135"/>
      <c r="C51" s="215"/>
      <c r="D51" s="135"/>
      <c r="E51" s="135"/>
      <c r="F51" s="135"/>
      <c r="G51" s="135"/>
      <c r="H51" s="110"/>
      <c r="I51" s="135"/>
      <c r="J51" s="135"/>
      <c r="K51" s="135"/>
      <c r="L51" s="135"/>
      <c r="M51" s="110"/>
      <c r="N51" s="107"/>
      <c r="O51" s="107"/>
      <c r="P51" s="215"/>
      <c r="Q51" s="405"/>
      <c r="R51" s="135"/>
      <c r="S51" s="405"/>
      <c r="T51" s="135"/>
      <c r="U51" s="115"/>
      <c r="V51" s="296"/>
      <c r="W51" s="405"/>
      <c r="X51" s="169"/>
      <c r="Y51" s="780"/>
      <c r="Z51" s="115"/>
      <c r="AA51" s="779"/>
    </row>
    <row r="52" spans="1:27">
      <c r="A52" s="169"/>
      <c r="B52" s="135"/>
      <c r="C52" s="781"/>
      <c r="D52" s="782"/>
      <c r="E52" s="782"/>
      <c r="F52" s="782"/>
      <c r="G52" s="782"/>
      <c r="H52" s="782"/>
      <c r="I52" s="782"/>
      <c r="J52" s="782"/>
      <c r="K52" s="782"/>
      <c r="L52" s="782"/>
      <c r="M52" s="782"/>
      <c r="N52" s="781"/>
      <c r="O52" s="405"/>
      <c r="P52" s="405"/>
      <c r="Q52" s="115"/>
      <c r="R52" s="612"/>
      <c r="S52" s="115"/>
      <c r="T52" s="115"/>
      <c r="U52" s="115"/>
      <c r="V52" s="783"/>
      <c r="W52" s="135"/>
      <c r="X52" s="130"/>
      <c r="Y52" s="784"/>
      <c r="Z52" s="115"/>
      <c r="AA52" s="785"/>
    </row>
    <row r="53" spans="1:27">
      <c r="A53" s="169"/>
      <c r="B53" s="135"/>
      <c r="C53" s="781"/>
      <c r="D53" s="782"/>
      <c r="E53" s="782"/>
      <c r="F53" s="782"/>
      <c r="G53" s="782"/>
      <c r="H53" s="782"/>
      <c r="I53" s="782"/>
      <c r="J53" s="782"/>
      <c r="K53" s="782"/>
      <c r="L53" s="782"/>
      <c r="M53" s="782"/>
      <c r="N53" s="786"/>
      <c r="O53" s="787"/>
      <c r="P53" s="405"/>
      <c r="Q53" s="115"/>
      <c r="R53" s="115"/>
      <c r="S53" s="115"/>
      <c r="T53" s="115"/>
      <c r="U53" s="115"/>
      <c r="V53" s="783"/>
      <c r="W53" s="135"/>
      <c r="X53" s="130"/>
      <c r="Y53" s="784"/>
      <c r="Z53" s="115"/>
      <c r="AA53" s="785"/>
    </row>
    <row r="54" spans="1:27">
      <c r="A54" t="s">
        <v>231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05"/>
      <c r="Q54" s="115"/>
      <c r="R54" s="115"/>
      <c r="S54" s="115"/>
      <c r="T54" s="115"/>
      <c r="U54" s="115"/>
      <c r="V54" s="783"/>
      <c r="W54" s="135"/>
      <c r="X54" s="130"/>
      <c r="Y54" s="784"/>
      <c r="Z54" s="115"/>
      <c r="AA54" s="788"/>
    </row>
    <row r="55" spans="1:27">
      <c r="A55" t="s">
        <v>232</v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115"/>
      <c r="S55" s="115"/>
      <c r="T55" s="115"/>
      <c r="U55" s="115"/>
      <c r="V55" s="783"/>
      <c r="W55" s="135"/>
      <c r="X55" s="130"/>
      <c r="Y55" s="784"/>
      <c r="Z55" s="115"/>
      <c r="AA55" s="785"/>
    </row>
    <row r="56" spans="1:27">
      <c r="A56" t="s">
        <v>233</v>
      </c>
      <c r="N56" s="286"/>
      <c r="O56" s="286"/>
      <c r="P56" s="405"/>
      <c r="Q56" s="115"/>
      <c r="R56" s="115"/>
      <c r="S56" s="115"/>
      <c r="T56" s="115"/>
      <c r="U56" s="115"/>
      <c r="V56" s="783"/>
      <c r="W56" s="135"/>
      <c r="X56" s="130"/>
      <c r="Y56" s="784"/>
      <c r="Z56" s="115"/>
      <c r="AA56" s="790"/>
    </row>
    <row r="57" spans="1:2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86"/>
      <c r="Q57" s="286"/>
      <c r="R57" s="115"/>
      <c r="S57" s="115"/>
      <c r="T57" s="115"/>
      <c r="U57" s="115"/>
      <c r="V57" s="783"/>
      <c r="W57" s="135"/>
      <c r="X57" s="130"/>
      <c r="Y57" s="784"/>
      <c r="Z57" s="115"/>
      <c r="AA57" s="788"/>
    </row>
    <row r="58" spans="1:27">
      <c r="A58" s="1" t="s">
        <v>234</v>
      </c>
      <c r="P58" s="405"/>
      <c r="Q58" s="115"/>
      <c r="R58" s="115"/>
      <c r="S58" s="115"/>
      <c r="T58" s="115"/>
      <c r="U58" s="115"/>
      <c r="V58" s="783"/>
      <c r="W58" s="135"/>
      <c r="X58" s="130"/>
      <c r="Y58" s="784"/>
      <c r="Z58" s="115"/>
      <c r="AA58" s="790"/>
    </row>
    <row r="59" spans="1:27">
      <c r="A59" t="s">
        <v>235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405"/>
      <c r="Q59" s="115"/>
      <c r="R59" s="115"/>
      <c r="S59" s="115"/>
      <c r="T59" s="115"/>
      <c r="U59" s="115"/>
      <c r="V59" s="783"/>
      <c r="W59" s="135"/>
      <c r="X59" s="130"/>
      <c r="Y59" s="784"/>
      <c r="Z59" s="115"/>
      <c r="AA59" s="785"/>
    </row>
    <row r="60" spans="1:2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86"/>
      <c r="Q60" s="286"/>
      <c r="R60" s="115"/>
      <c r="S60" s="115"/>
      <c r="T60" s="115"/>
      <c r="U60" s="115"/>
      <c r="V60" s="783"/>
      <c r="W60" s="135"/>
      <c r="X60" s="130"/>
      <c r="Y60" s="784"/>
      <c r="Z60" s="115"/>
      <c r="AA60" s="785"/>
    </row>
    <row r="61" spans="1:27">
      <c r="A61" s="169"/>
      <c r="B61" s="135"/>
      <c r="C61" s="781"/>
      <c r="D61" s="782"/>
      <c r="E61" s="782"/>
      <c r="F61" s="782"/>
      <c r="G61" s="782"/>
      <c r="H61" s="782"/>
      <c r="I61" s="782"/>
      <c r="J61" s="782"/>
      <c r="K61" s="782"/>
      <c r="L61" s="782"/>
      <c r="M61" s="782"/>
      <c r="N61" s="781"/>
      <c r="O61" s="787"/>
      <c r="P61" s="405"/>
      <c r="Q61" s="115"/>
      <c r="R61" s="115"/>
      <c r="S61" s="115"/>
      <c r="T61" s="115"/>
      <c r="U61" s="115"/>
      <c r="V61" s="783"/>
      <c r="W61" s="135"/>
      <c r="X61" s="130"/>
      <c r="Y61" s="784"/>
      <c r="Z61" s="115"/>
      <c r="AA61" s="785"/>
    </row>
    <row r="62" spans="1:27">
      <c r="A62" s="169"/>
      <c r="B62" s="135"/>
      <c r="C62" s="781"/>
      <c r="D62" s="782"/>
      <c r="E62" s="782"/>
      <c r="F62" s="782"/>
      <c r="G62" s="782"/>
      <c r="H62" s="782"/>
      <c r="I62" s="782"/>
      <c r="J62" s="782"/>
      <c r="K62" s="782"/>
      <c r="L62" s="782"/>
      <c r="M62" s="782"/>
      <c r="N62" s="781"/>
      <c r="O62" s="787"/>
      <c r="P62" s="405"/>
      <c r="Q62" s="115"/>
      <c r="R62" s="115"/>
      <c r="S62" s="115"/>
      <c r="T62" s="115"/>
      <c r="U62" s="115"/>
      <c r="V62" s="783"/>
      <c r="W62" s="135"/>
      <c r="X62" s="130"/>
      <c r="Y62" s="784"/>
      <c r="Z62" s="115"/>
      <c r="AA62" s="785"/>
    </row>
    <row r="63" spans="1:27">
      <c r="A63" s="169"/>
      <c r="B63" s="135"/>
      <c r="C63" s="781"/>
      <c r="D63" s="782"/>
      <c r="E63" s="782"/>
      <c r="F63" s="782"/>
      <c r="G63" s="782"/>
      <c r="H63" s="782"/>
      <c r="I63" s="782"/>
      <c r="J63" s="782"/>
      <c r="K63" s="782"/>
      <c r="L63" s="782"/>
      <c r="M63" s="782"/>
      <c r="N63" s="781"/>
      <c r="O63" s="787"/>
      <c r="P63" s="405"/>
      <c r="Q63" s="115"/>
      <c r="R63" s="115"/>
      <c r="S63" s="115"/>
      <c r="T63" s="115"/>
      <c r="U63" s="115"/>
      <c r="V63" s="783"/>
      <c r="W63" s="135"/>
      <c r="X63" s="130"/>
      <c r="Y63" s="784"/>
      <c r="Z63" s="115"/>
      <c r="AA63" s="785"/>
    </row>
    <row r="64" spans="1:27">
      <c r="A64" s="169"/>
      <c r="B64" s="135"/>
      <c r="C64" s="781"/>
      <c r="D64" s="782"/>
      <c r="E64" s="782"/>
      <c r="F64" s="782"/>
      <c r="G64" s="782"/>
      <c r="H64" s="782"/>
      <c r="I64" s="782"/>
      <c r="J64" s="782"/>
      <c r="K64" s="782"/>
      <c r="L64" s="782"/>
      <c r="M64" s="782"/>
      <c r="N64" s="781"/>
      <c r="O64" s="787"/>
      <c r="P64" s="405"/>
      <c r="Q64" s="115"/>
      <c r="R64" s="115"/>
      <c r="S64" s="115"/>
      <c r="T64" s="115"/>
      <c r="U64" s="115"/>
      <c r="V64" s="783"/>
      <c r="W64" s="135"/>
      <c r="X64" s="130"/>
      <c r="Y64" s="784"/>
      <c r="Z64" s="115"/>
      <c r="AA64" s="785"/>
    </row>
    <row r="65" spans="1:27">
      <c r="A65" s="169"/>
      <c r="B65" s="135"/>
      <c r="C65" s="781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1"/>
      <c r="O65" s="787"/>
      <c r="P65" s="405"/>
      <c r="Q65" s="115"/>
      <c r="R65" s="115"/>
      <c r="S65" s="115"/>
      <c r="T65" s="115"/>
      <c r="U65" s="115"/>
      <c r="V65" s="783"/>
      <c r="W65" s="135"/>
      <c r="X65" s="130"/>
      <c r="Y65" s="784"/>
      <c r="Z65" s="115"/>
      <c r="AA65" s="785"/>
    </row>
    <row r="66" spans="1:27">
      <c r="A66" s="169"/>
      <c r="B66" s="135"/>
      <c r="C66" s="781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1"/>
      <c r="O66" s="787"/>
      <c r="P66" s="405"/>
      <c r="Q66" s="115"/>
      <c r="R66" s="115"/>
      <c r="S66" s="115"/>
      <c r="T66" s="115"/>
      <c r="U66" s="115"/>
      <c r="V66" s="783"/>
      <c r="W66" s="135"/>
      <c r="X66" s="130"/>
      <c r="Y66" s="784"/>
      <c r="Z66" s="115"/>
      <c r="AA66" s="788"/>
    </row>
    <row r="67" spans="1:27" ht="13.5" customHeight="1">
      <c r="A67" s="169"/>
      <c r="B67" s="135"/>
      <c r="C67" s="781"/>
      <c r="D67" s="600"/>
      <c r="E67" s="792"/>
      <c r="F67" s="793"/>
      <c r="G67" s="782"/>
      <c r="H67" s="782"/>
      <c r="I67" s="782"/>
      <c r="J67" s="782"/>
      <c r="K67" s="792"/>
      <c r="L67" s="792"/>
      <c r="M67" s="782"/>
      <c r="N67" s="786"/>
      <c r="O67" s="787"/>
      <c r="P67" s="405"/>
      <c r="Q67" s="115"/>
      <c r="R67" s="115"/>
      <c r="S67" s="115"/>
      <c r="T67" s="115"/>
      <c r="U67" s="115"/>
      <c r="V67" s="783"/>
      <c r="W67" s="135"/>
      <c r="X67" s="130"/>
      <c r="Y67" s="784"/>
      <c r="Z67" s="115"/>
      <c r="AA67" s="794"/>
    </row>
    <row r="68" spans="1:27">
      <c r="A68" s="169"/>
      <c r="B68" s="135"/>
      <c r="C68" s="781"/>
      <c r="D68" s="600"/>
      <c r="E68" s="792"/>
      <c r="F68" s="793"/>
      <c r="G68" s="782"/>
      <c r="H68" s="782"/>
      <c r="I68" s="782"/>
      <c r="J68" s="782"/>
      <c r="K68" s="792"/>
      <c r="L68" s="792"/>
      <c r="M68" s="782"/>
      <c r="N68" s="781"/>
      <c r="O68" s="787"/>
      <c r="P68" s="405"/>
      <c r="Q68" s="115"/>
      <c r="R68" s="115"/>
      <c r="S68" s="115"/>
      <c r="T68" s="115"/>
      <c r="U68" s="115"/>
      <c r="V68" s="783"/>
      <c r="W68" s="135"/>
      <c r="X68" s="130"/>
      <c r="Y68" s="784"/>
      <c r="Z68" s="115"/>
      <c r="AA68" s="785"/>
    </row>
    <row r="69" spans="1:27" ht="13.5" customHeight="1">
      <c r="A69" s="169"/>
      <c r="B69" s="135"/>
      <c r="C69" s="781"/>
      <c r="D69" s="600"/>
      <c r="E69" s="792"/>
      <c r="F69" s="793"/>
      <c r="G69" s="782"/>
      <c r="H69" s="782"/>
      <c r="I69" s="782"/>
      <c r="J69" s="782"/>
      <c r="K69" s="792"/>
      <c r="L69" s="792"/>
      <c r="M69" s="782"/>
      <c r="N69" s="781"/>
      <c r="O69" s="787"/>
      <c r="P69" s="405"/>
      <c r="Q69" s="115"/>
      <c r="R69" s="115"/>
      <c r="S69" s="115"/>
      <c r="T69" s="115"/>
      <c r="U69" s="115"/>
      <c r="V69" s="783"/>
      <c r="W69" s="135"/>
      <c r="X69" s="130"/>
      <c r="Y69" s="784"/>
      <c r="Z69" s="115"/>
      <c r="AA69" s="785"/>
    </row>
    <row r="70" spans="1:27" ht="12" customHeight="1">
      <c r="A70" s="169"/>
      <c r="B70" s="135"/>
      <c r="C70" s="781"/>
      <c r="D70" s="600"/>
      <c r="E70" s="792"/>
      <c r="F70" s="793"/>
      <c r="G70" s="782"/>
      <c r="H70" s="782"/>
      <c r="I70" s="782"/>
      <c r="J70" s="782"/>
      <c r="K70" s="792"/>
      <c r="L70" s="792"/>
      <c r="M70" s="782"/>
      <c r="N70" s="781"/>
      <c r="O70" s="787"/>
      <c r="P70" s="405"/>
      <c r="Q70" s="115"/>
      <c r="R70" s="115"/>
      <c r="S70" s="115"/>
      <c r="T70" s="115"/>
      <c r="U70" s="115"/>
      <c r="V70" s="783"/>
      <c r="W70" s="135"/>
      <c r="X70" s="130"/>
      <c r="Y70" s="784"/>
      <c r="Z70" s="115"/>
      <c r="AA70" s="790"/>
    </row>
    <row r="71" spans="1:27">
      <c r="A71" s="169"/>
      <c r="B71" s="135"/>
      <c r="C71" s="781"/>
      <c r="D71" s="600"/>
      <c r="E71" s="792"/>
      <c r="F71" s="793"/>
      <c r="G71" s="782"/>
      <c r="H71" s="782"/>
      <c r="I71" s="782"/>
      <c r="J71" s="782"/>
      <c r="K71" s="792"/>
      <c r="L71" s="792"/>
      <c r="M71" s="782"/>
      <c r="N71" s="781"/>
      <c r="O71" s="787"/>
      <c r="P71" s="405"/>
      <c r="Q71" s="115"/>
      <c r="R71" s="115"/>
      <c r="S71" s="115"/>
      <c r="T71" s="115"/>
      <c r="U71" s="115"/>
      <c r="V71" s="783"/>
      <c r="W71" s="135"/>
      <c r="X71" s="130"/>
      <c r="Y71" s="784"/>
      <c r="Z71" s="115"/>
      <c r="AA71" s="785"/>
    </row>
    <row r="72" spans="1:27" ht="12.75" customHeight="1">
      <c r="A72" s="169"/>
      <c r="B72" s="135"/>
      <c r="C72" s="781"/>
      <c r="D72" s="600"/>
      <c r="E72" s="792"/>
      <c r="F72" s="793"/>
      <c r="G72" s="782"/>
      <c r="H72" s="782"/>
      <c r="I72" s="782"/>
      <c r="J72" s="782"/>
      <c r="K72" s="792"/>
      <c r="L72" s="792"/>
      <c r="M72" s="782"/>
      <c r="N72" s="781"/>
      <c r="O72" s="787"/>
      <c r="P72" s="405"/>
      <c r="Q72" s="115"/>
      <c r="R72" s="115"/>
      <c r="S72" s="115"/>
      <c r="T72" s="115"/>
      <c r="U72" s="115"/>
      <c r="V72" s="783"/>
      <c r="W72" s="135"/>
      <c r="X72" s="130"/>
      <c r="Y72" s="784"/>
      <c r="Z72" s="115"/>
      <c r="AA72" s="785"/>
    </row>
    <row r="73" spans="1:27">
      <c r="A73" s="169"/>
      <c r="B73" s="135"/>
      <c r="C73" s="781"/>
      <c r="D73" s="600"/>
      <c r="E73" s="792"/>
      <c r="F73" s="793"/>
      <c r="G73" s="782"/>
      <c r="H73" s="782"/>
      <c r="I73" s="782"/>
      <c r="J73" s="782"/>
      <c r="K73" s="792"/>
      <c r="L73" s="792"/>
      <c r="M73" s="782"/>
      <c r="N73" s="781"/>
      <c r="O73" s="787"/>
      <c r="P73" s="405"/>
      <c r="Q73" s="115"/>
      <c r="R73" s="115"/>
      <c r="S73" s="115"/>
      <c r="T73" s="115"/>
      <c r="U73" s="115"/>
      <c r="V73" s="783"/>
      <c r="W73" s="135"/>
      <c r="X73" s="130"/>
      <c r="Y73" s="784"/>
      <c r="Z73" s="115"/>
      <c r="AA73" s="785"/>
    </row>
    <row r="74" spans="1:27" ht="12.75" customHeight="1">
      <c r="A74" s="169"/>
      <c r="B74" s="135"/>
      <c r="C74" s="781"/>
      <c r="D74" s="600"/>
      <c r="E74" s="792"/>
      <c r="F74" s="793"/>
      <c r="G74" s="782"/>
      <c r="H74" s="782"/>
      <c r="I74" s="782"/>
      <c r="J74" s="782"/>
      <c r="K74" s="792"/>
      <c r="L74" s="792"/>
      <c r="M74" s="782"/>
      <c r="N74" s="781"/>
      <c r="O74" s="787"/>
      <c r="P74" s="405"/>
      <c r="Q74" s="115"/>
      <c r="R74" s="115"/>
      <c r="S74" s="115"/>
      <c r="T74" s="115"/>
      <c r="U74" s="115"/>
      <c r="V74" s="783"/>
      <c r="W74" s="135"/>
      <c r="X74" s="130"/>
      <c r="Y74" s="784"/>
      <c r="Z74" s="115"/>
      <c r="AA74" s="785"/>
    </row>
    <row r="75" spans="1:27">
      <c r="A75" s="169"/>
      <c r="B75" s="135"/>
      <c r="C75" s="781"/>
      <c r="D75" s="600"/>
      <c r="E75" s="792"/>
      <c r="F75" s="793"/>
      <c r="G75" s="782"/>
      <c r="H75" s="782"/>
      <c r="I75" s="782"/>
      <c r="J75" s="782"/>
      <c r="K75" s="792"/>
      <c r="L75" s="792"/>
      <c r="M75" s="782"/>
      <c r="N75" s="781"/>
      <c r="O75" s="787"/>
      <c r="P75" s="405"/>
      <c r="Q75" s="115"/>
      <c r="R75" s="115"/>
      <c r="S75" s="115"/>
      <c r="T75" s="115"/>
      <c r="U75" s="115"/>
      <c r="V75" s="783"/>
      <c r="W75" s="135"/>
      <c r="X75" s="130"/>
      <c r="Y75" s="784"/>
      <c r="Z75" s="115"/>
      <c r="AA75" s="785"/>
    </row>
    <row r="76" spans="1:27" ht="12.75" customHeight="1">
      <c r="A76" s="169"/>
      <c r="B76" s="135"/>
      <c r="C76" s="781"/>
      <c r="D76" s="600"/>
      <c r="E76" s="792"/>
      <c r="F76" s="793"/>
      <c r="G76" s="782"/>
      <c r="H76" s="782"/>
      <c r="I76" s="782"/>
      <c r="J76" s="782"/>
      <c r="K76" s="792"/>
      <c r="L76" s="792"/>
      <c r="M76" s="782"/>
      <c r="N76" s="781"/>
      <c r="O76" s="795"/>
      <c r="P76" s="405"/>
      <c r="Q76" s="115"/>
      <c r="R76" s="115"/>
      <c r="S76" s="115"/>
      <c r="T76" s="115"/>
      <c r="U76" s="115"/>
      <c r="V76" s="783"/>
      <c r="W76" s="135"/>
      <c r="X76" s="130"/>
      <c r="Y76" s="784"/>
      <c r="Z76" s="115"/>
      <c r="AA76" s="796"/>
    </row>
    <row r="77" spans="1:27">
      <c r="A77" s="169"/>
      <c r="B77" s="135"/>
      <c r="C77" s="781"/>
      <c r="D77" s="600"/>
      <c r="E77" s="792"/>
      <c r="F77" s="793"/>
      <c r="G77" s="782"/>
      <c r="H77" s="782"/>
      <c r="I77" s="782"/>
      <c r="J77" s="782"/>
      <c r="K77" s="792"/>
      <c r="L77" s="792"/>
      <c r="M77" s="782"/>
      <c r="N77" s="781"/>
      <c r="O77" s="787"/>
      <c r="P77" s="405"/>
      <c r="Q77" s="115"/>
      <c r="R77" s="115"/>
      <c r="S77" s="115"/>
      <c r="T77" s="115"/>
      <c r="U77" s="115"/>
      <c r="V77" s="783"/>
      <c r="W77" s="135"/>
      <c r="X77" s="130"/>
      <c r="Y77" s="784"/>
      <c r="Z77" s="115"/>
      <c r="AA77" s="785"/>
    </row>
    <row r="78" spans="1:27" ht="12.75" customHeight="1">
      <c r="A78" s="169"/>
      <c r="B78" s="135"/>
      <c r="C78" s="781"/>
      <c r="D78" s="600"/>
      <c r="E78" s="793"/>
      <c r="F78" s="793"/>
      <c r="G78" s="782"/>
      <c r="H78" s="782"/>
      <c r="I78" s="782"/>
      <c r="J78" s="782"/>
      <c r="K78" s="792"/>
      <c r="L78" s="797"/>
      <c r="M78" s="782"/>
      <c r="N78" s="781"/>
      <c r="O78" s="795"/>
      <c r="P78" s="405"/>
      <c r="Q78" s="115"/>
      <c r="R78" s="115"/>
      <c r="S78" s="115"/>
      <c r="T78" s="115"/>
      <c r="U78" s="115"/>
      <c r="V78" s="783"/>
      <c r="W78" s="135"/>
      <c r="X78" s="130"/>
      <c r="Y78" s="784"/>
      <c r="Z78" s="115"/>
      <c r="AA78" s="798"/>
    </row>
    <row r="79" spans="1:27" hidden="1">
      <c r="A79" s="169"/>
      <c r="B79" s="135"/>
      <c r="C79" s="781"/>
      <c r="D79" s="600"/>
      <c r="E79" s="792"/>
      <c r="F79" s="793"/>
      <c r="G79" s="782"/>
      <c r="H79" s="782"/>
      <c r="I79" s="782"/>
      <c r="J79" s="782"/>
      <c r="K79" s="792"/>
      <c r="L79" s="792"/>
      <c r="M79" s="782"/>
      <c r="N79" s="781"/>
      <c r="O79" s="787"/>
      <c r="P79" s="405"/>
      <c r="Q79" s="115"/>
      <c r="R79" s="115"/>
      <c r="S79" s="115"/>
      <c r="T79" s="115"/>
      <c r="U79" s="115"/>
      <c r="V79" s="783"/>
      <c r="W79" s="135"/>
      <c r="X79" s="130"/>
      <c r="Y79" s="784"/>
      <c r="Z79" s="115"/>
      <c r="AA79" s="790"/>
    </row>
    <row r="80" spans="1:27">
      <c r="A80" s="169"/>
      <c r="B80" s="110"/>
      <c r="C80" s="781"/>
      <c r="D80" s="600"/>
      <c r="E80" s="792"/>
      <c r="F80" s="793"/>
      <c r="G80" s="782"/>
      <c r="H80" s="782"/>
      <c r="I80" s="782"/>
      <c r="J80" s="782"/>
      <c r="K80" s="792"/>
      <c r="L80" s="792"/>
      <c r="M80" s="782"/>
      <c r="N80" s="781"/>
      <c r="O80" s="787"/>
      <c r="P80" s="405"/>
      <c r="Q80" s="115"/>
      <c r="R80" s="115"/>
      <c r="S80" s="115"/>
      <c r="T80" s="115"/>
      <c r="U80" s="115"/>
      <c r="V80" s="783"/>
      <c r="W80" s="135"/>
      <c r="X80" s="130"/>
      <c r="Y80" s="784"/>
      <c r="Z80" s="115"/>
      <c r="AA80" s="785"/>
    </row>
    <row r="81" spans="1:27">
      <c r="A81" s="169"/>
      <c r="B81" s="135"/>
      <c r="C81" s="781"/>
      <c r="D81" s="600"/>
      <c r="E81" s="792"/>
      <c r="F81" s="793"/>
      <c r="G81" s="782"/>
      <c r="H81" s="782"/>
      <c r="I81" s="782"/>
      <c r="J81" s="782"/>
      <c r="K81" s="792"/>
      <c r="L81" s="792"/>
      <c r="M81" s="782"/>
      <c r="N81" s="786"/>
      <c r="O81" s="795"/>
      <c r="P81" s="405"/>
      <c r="Q81" s="115"/>
      <c r="R81" s="115"/>
      <c r="S81" s="115"/>
      <c r="T81" s="115"/>
      <c r="U81" s="115"/>
      <c r="V81" s="783"/>
      <c r="W81" s="135"/>
      <c r="X81" s="130"/>
      <c r="Y81" s="784"/>
      <c r="Z81" s="115"/>
      <c r="AA81" s="796"/>
    </row>
    <row r="82" spans="1:27">
      <c r="A82" s="169"/>
      <c r="B82" s="135"/>
      <c r="C82" s="781"/>
      <c r="D82" s="600"/>
      <c r="E82" s="792"/>
      <c r="F82" s="793"/>
      <c r="G82" s="782"/>
      <c r="H82" s="782"/>
      <c r="I82" s="782"/>
      <c r="J82" s="782"/>
      <c r="K82" s="792"/>
      <c r="L82" s="792"/>
      <c r="M82" s="782"/>
      <c r="N82" s="786"/>
      <c r="O82" s="787"/>
      <c r="P82" s="405"/>
      <c r="Q82" s="115"/>
      <c r="R82" s="115"/>
      <c r="S82" s="115"/>
      <c r="T82" s="115"/>
      <c r="U82" s="115"/>
      <c r="V82" s="783"/>
      <c r="W82" s="135"/>
      <c r="X82" s="130"/>
      <c r="Y82" s="784"/>
      <c r="Z82" s="115"/>
      <c r="AA82" s="799"/>
    </row>
    <row r="83" spans="1:27">
      <c r="A83" s="169"/>
      <c r="B83" s="135"/>
      <c r="C83" s="781"/>
      <c r="D83" s="800"/>
      <c r="E83" s="166"/>
      <c r="F83" s="166"/>
      <c r="G83" s="166"/>
      <c r="H83" s="166"/>
      <c r="I83" s="166"/>
      <c r="J83" s="166"/>
      <c r="K83" s="166"/>
      <c r="L83" s="166"/>
      <c r="M83" s="166"/>
      <c r="N83" s="786"/>
      <c r="O83" s="787"/>
      <c r="P83" s="405"/>
      <c r="Q83" s="115"/>
      <c r="R83" s="115"/>
      <c r="S83" s="115"/>
      <c r="T83" s="115"/>
      <c r="U83" s="115"/>
      <c r="V83" s="783"/>
      <c r="W83" s="135"/>
      <c r="X83" s="130"/>
      <c r="Y83" s="784"/>
      <c r="Z83" s="115"/>
      <c r="AA83" s="785"/>
    </row>
    <row r="84" spans="1:27">
      <c r="A84" s="169"/>
      <c r="B84" s="135"/>
      <c r="C84" s="781"/>
      <c r="D84" s="800"/>
      <c r="E84" s="166"/>
      <c r="F84" s="166"/>
      <c r="G84" s="166"/>
      <c r="H84" s="166"/>
      <c r="I84" s="166"/>
      <c r="J84" s="166"/>
      <c r="K84" s="166"/>
      <c r="L84" s="166"/>
      <c r="M84" s="166"/>
      <c r="N84" s="786"/>
      <c r="O84" s="787"/>
      <c r="P84" s="405"/>
      <c r="Q84" s="115"/>
      <c r="R84" s="115"/>
      <c r="S84" s="115"/>
      <c r="T84" s="115"/>
      <c r="U84" s="115"/>
      <c r="V84" s="783"/>
      <c r="W84" s="135"/>
      <c r="X84" s="130"/>
      <c r="Y84" s="784"/>
      <c r="Z84" s="115"/>
      <c r="AA84" s="785"/>
    </row>
    <row r="85" spans="1:27">
      <c r="A85" s="169"/>
      <c r="B85" s="135"/>
      <c r="C85" s="781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786"/>
      <c r="O85" s="787"/>
      <c r="P85" s="405"/>
      <c r="Q85" s="115"/>
      <c r="R85" s="115"/>
      <c r="S85" s="115"/>
      <c r="T85" s="115"/>
      <c r="U85" s="115"/>
      <c r="V85" s="783"/>
      <c r="W85" s="135"/>
      <c r="X85" s="130"/>
      <c r="Y85" s="784"/>
      <c r="Z85" s="115"/>
      <c r="AA85" s="785"/>
    </row>
    <row r="86" spans="1:27">
      <c r="A86" s="169"/>
      <c r="B86" s="135"/>
      <c r="C86" s="781"/>
      <c r="D86" s="166"/>
      <c r="E86" s="166"/>
      <c r="F86" s="166"/>
      <c r="G86" s="166"/>
      <c r="H86" s="166"/>
      <c r="I86" s="166"/>
      <c r="J86" s="801"/>
      <c r="K86" s="166"/>
      <c r="L86" s="166"/>
      <c r="M86" s="166"/>
      <c r="N86" s="789"/>
      <c r="O86" s="787"/>
      <c r="P86" s="405"/>
      <c r="Q86" s="115"/>
      <c r="R86" s="115"/>
      <c r="S86" s="115"/>
      <c r="T86" s="115"/>
      <c r="U86" s="115"/>
      <c r="V86" s="802"/>
      <c r="W86" s="135"/>
      <c r="X86" s="803"/>
      <c r="Y86" s="784"/>
      <c r="Z86" s="115"/>
      <c r="AA86" s="785"/>
    </row>
    <row r="87" spans="1:27">
      <c r="A87" s="211"/>
      <c r="B87" s="115"/>
      <c r="C87" s="211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9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>
      <c r="A88" s="115"/>
      <c r="B88" s="135"/>
      <c r="C88" s="405"/>
      <c r="D88" s="215"/>
      <c r="E88" s="215"/>
      <c r="F88" s="215"/>
      <c r="G88" s="215"/>
      <c r="H88" s="215"/>
      <c r="I88" s="215"/>
      <c r="J88" s="215"/>
      <c r="K88" s="215"/>
      <c r="L88" s="135"/>
      <c r="M88" s="135"/>
      <c r="N88" s="107"/>
      <c r="O88" s="107"/>
      <c r="P88" s="135"/>
      <c r="Q88" s="405"/>
      <c r="R88" s="115"/>
      <c r="S88" s="405"/>
      <c r="T88" s="135"/>
      <c r="U88" s="115"/>
      <c r="V88" s="115"/>
      <c r="W88" s="115"/>
      <c r="X88" s="115"/>
      <c r="Y88" s="115"/>
      <c r="Z88" s="115"/>
      <c r="AA88" s="115"/>
    </row>
    <row r="89" spans="1:27">
      <c r="A89" s="115"/>
      <c r="B89" s="135"/>
      <c r="C89" s="107"/>
      <c r="D89" s="215"/>
      <c r="E89" s="215"/>
      <c r="F89" s="215"/>
      <c r="G89" s="215"/>
      <c r="H89" s="215"/>
      <c r="I89" s="215"/>
      <c r="J89" s="215"/>
      <c r="K89" s="215"/>
      <c r="L89" s="135"/>
      <c r="M89" s="135"/>
      <c r="N89" s="107"/>
      <c r="O89" s="107"/>
      <c r="P89" s="135"/>
      <c r="Q89" s="405"/>
      <c r="R89" s="115"/>
      <c r="S89" s="405"/>
      <c r="T89" s="135"/>
      <c r="U89" s="115"/>
      <c r="V89" s="115"/>
      <c r="W89" s="115"/>
      <c r="X89" s="115"/>
      <c r="Y89" s="115"/>
      <c r="Z89" s="115"/>
      <c r="AA89" s="115"/>
    </row>
    <row r="90" spans="1:27">
      <c r="A90" s="115"/>
      <c r="B90" s="405"/>
      <c r="C90" s="405"/>
      <c r="D90" s="215"/>
      <c r="E90" s="215"/>
      <c r="F90" s="215"/>
      <c r="G90" s="215"/>
      <c r="H90" s="115"/>
      <c r="I90" s="115"/>
      <c r="J90" s="215"/>
      <c r="K90" s="113"/>
      <c r="L90" s="135"/>
      <c r="M90" s="135"/>
      <c r="N90" s="107"/>
      <c r="O90" s="107"/>
      <c r="P90" s="405"/>
      <c r="Q90" s="405"/>
      <c r="R90" s="115"/>
      <c r="S90" s="405"/>
      <c r="T90" s="135"/>
      <c r="U90" s="115"/>
      <c r="V90" s="115"/>
      <c r="W90" s="115"/>
      <c r="X90" s="115"/>
      <c r="Y90" s="115"/>
      <c r="Z90" s="115"/>
      <c r="AA90" s="778"/>
    </row>
    <row r="91" spans="1:27">
      <c r="A91" s="115"/>
      <c r="B91" s="135"/>
      <c r="C91" s="13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107"/>
      <c r="O91" s="107"/>
      <c r="P91" s="405"/>
      <c r="Q91" s="405"/>
      <c r="R91" s="115"/>
      <c r="S91" s="405"/>
      <c r="T91" s="135"/>
      <c r="U91" s="115"/>
      <c r="V91" s="115"/>
      <c r="W91" s="115"/>
      <c r="X91" s="115"/>
      <c r="Y91" s="366"/>
      <c r="Z91" s="115"/>
      <c r="AA91" s="778"/>
    </row>
    <row r="92" spans="1:27">
      <c r="A92" s="115"/>
      <c r="B92" s="405"/>
      <c r="C92" s="11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107"/>
      <c r="O92" s="107"/>
      <c r="P92" s="135"/>
      <c r="Q92" s="405"/>
      <c r="R92" s="115"/>
      <c r="S92" s="405"/>
      <c r="T92" s="135"/>
      <c r="U92" s="115"/>
      <c r="V92" s="115"/>
      <c r="W92" s="115"/>
      <c r="X92" s="115"/>
      <c r="Y92" s="366"/>
      <c r="Z92" s="115"/>
      <c r="AA92" s="779"/>
    </row>
    <row r="93" spans="1:27">
      <c r="A93" s="115"/>
      <c r="B93" s="135"/>
      <c r="C93" s="215"/>
      <c r="D93" s="135"/>
      <c r="E93" s="135"/>
      <c r="F93" s="135"/>
      <c r="G93" s="135"/>
      <c r="H93" s="110"/>
      <c r="I93" s="135"/>
      <c r="J93" s="135"/>
      <c r="K93" s="135"/>
      <c r="L93" s="135"/>
      <c r="M93" s="110"/>
      <c r="N93" s="107"/>
      <c r="O93" s="107"/>
      <c r="P93" s="215"/>
      <c r="Q93" s="405"/>
      <c r="R93" s="135"/>
      <c r="S93" s="405"/>
      <c r="T93" s="135"/>
      <c r="U93" s="115"/>
      <c r="V93" s="296"/>
      <c r="W93" s="405"/>
      <c r="X93" s="169"/>
      <c r="Y93" s="780"/>
      <c r="Z93" s="115"/>
      <c r="AA93" s="779"/>
    </row>
    <row r="94" spans="1:27">
      <c r="A94" s="169"/>
      <c r="B94" s="135"/>
      <c r="C94" s="781"/>
      <c r="D94" s="797"/>
      <c r="E94" s="782"/>
      <c r="F94" s="782"/>
      <c r="G94" s="782"/>
      <c r="H94" s="782"/>
      <c r="I94" s="782"/>
      <c r="J94" s="782"/>
      <c r="K94" s="782"/>
      <c r="L94" s="782"/>
      <c r="M94" s="782"/>
      <c r="N94" s="781"/>
      <c r="O94" s="405"/>
      <c r="P94" s="405"/>
      <c r="Q94" s="115"/>
      <c r="R94" s="612"/>
      <c r="S94" s="115"/>
      <c r="T94" s="115"/>
      <c r="U94" s="115"/>
      <c r="V94" s="783"/>
      <c r="W94" s="135"/>
      <c r="X94" s="130"/>
      <c r="Y94" s="784"/>
      <c r="Z94" s="115"/>
      <c r="AA94" s="785"/>
    </row>
    <row r="95" spans="1:27">
      <c r="A95" s="169"/>
      <c r="B95" s="135"/>
      <c r="C95" s="781"/>
      <c r="D95" s="797"/>
      <c r="E95" s="782"/>
      <c r="F95" s="782"/>
      <c r="G95" s="782"/>
      <c r="H95" s="782"/>
      <c r="I95" s="782"/>
      <c r="J95" s="782"/>
      <c r="K95" s="782"/>
      <c r="L95" s="782"/>
      <c r="M95" s="782"/>
      <c r="N95" s="786"/>
      <c r="O95" s="787"/>
      <c r="P95" s="405"/>
      <c r="Q95" s="115"/>
      <c r="R95" s="115"/>
      <c r="S95" s="115"/>
      <c r="T95" s="115"/>
      <c r="U95" s="115"/>
      <c r="V95" s="783"/>
      <c r="W95" s="135"/>
      <c r="X95" s="130"/>
      <c r="Y95" s="784"/>
      <c r="Z95" s="115"/>
      <c r="AA95" s="785"/>
    </row>
    <row r="96" spans="1:27">
      <c r="A96" s="169"/>
      <c r="B96" s="135"/>
      <c r="C96" s="781"/>
      <c r="D96" s="797"/>
      <c r="E96" s="782"/>
      <c r="F96" s="782"/>
      <c r="G96" s="797"/>
      <c r="H96" s="782"/>
      <c r="I96" s="782"/>
      <c r="J96" s="797"/>
      <c r="K96" s="782"/>
      <c r="L96" s="782"/>
      <c r="M96" s="782"/>
      <c r="N96" s="781"/>
      <c r="O96" s="787"/>
      <c r="P96" s="405"/>
      <c r="Q96" s="115"/>
      <c r="R96" s="115"/>
      <c r="S96" s="115"/>
      <c r="T96" s="115"/>
      <c r="U96" s="115"/>
      <c r="V96" s="783"/>
      <c r="W96" s="135"/>
      <c r="X96" s="130"/>
      <c r="Y96" s="784"/>
      <c r="Z96" s="115"/>
      <c r="AA96" s="788"/>
    </row>
    <row r="97" spans="1:27">
      <c r="A97" s="169"/>
      <c r="B97" s="135"/>
      <c r="C97" s="781"/>
      <c r="D97" s="797"/>
      <c r="E97" s="782"/>
      <c r="F97" s="782"/>
      <c r="G97" s="782"/>
      <c r="H97" s="782"/>
      <c r="I97" s="782"/>
      <c r="J97" s="782"/>
      <c r="K97" s="782"/>
      <c r="L97" s="782"/>
      <c r="M97" s="797"/>
      <c r="N97" s="789"/>
      <c r="O97" s="787"/>
      <c r="P97" s="405"/>
      <c r="Q97" s="115"/>
      <c r="R97" s="115"/>
      <c r="S97" s="115"/>
      <c r="T97" s="115"/>
      <c r="U97" s="115"/>
      <c r="V97" s="783"/>
      <c r="W97" s="135"/>
      <c r="X97" s="130"/>
      <c r="Y97" s="784"/>
      <c r="Z97" s="115"/>
      <c r="AA97" s="785"/>
    </row>
    <row r="98" spans="1:27">
      <c r="A98" s="169"/>
      <c r="B98" s="135"/>
      <c r="C98" s="781"/>
      <c r="D98" s="797"/>
      <c r="E98" s="782"/>
      <c r="F98" s="782"/>
      <c r="G98" s="782"/>
      <c r="H98" s="782"/>
      <c r="I98" s="782"/>
      <c r="J98" s="782"/>
      <c r="K98" s="782"/>
      <c r="L98" s="782"/>
      <c r="M98" s="782"/>
      <c r="N98" s="781"/>
      <c r="O98" s="787"/>
      <c r="P98" s="405"/>
      <c r="Q98" s="115"/>
      <c r="R98" s="115"/>
      <c r="S98" s="115"/>
      <c r="T98" s="115"/>
      <c r="U98" s="115"/>
      <c r="V98" s="783"/>
      <c r="W98" s="135"/>
      <c r="X98" s="130"/>
      <c r="Y98" s="784"/>
      <c r="Z98" s="115"/>
      <c r="AA98" s="790"/>
    </row>
    <row r="99" spans="1:27">
      <c r="A99" s="169"/>
      <c r="B99" s="135"/>
      <c r="C99" s="781"/>
      <c r="D99" s="797"/>
      <c r="E99" s="782"/>
      <c r="F99" s="782"/>
      <c r="G99" s="782"/>
      <c r="H99" s="782"/>
      <c r="I99" s="782"/>
      <c r="J99" s="782"/>
      <c r="K99" s="782"/>
      <c r="L99" s="782"/>
      <c r="M99" s="782"/>
      <c r="N99" s="781"/>
      <c r="O99" s="787"/>
      <c r="P99" s="405"/>
      <c r="Q99" s="115"/>
      <c r="R99" s="115"/>
      <c r="S99" s="115"/>
      <c r="T99" s="115"/>
      <c r="U99" s="115"/>
      <c r="V99" s="783"/>
      <c r="W99" s="135"/>
      <c r="X99" s="130"/>
      <c r="Y99" s="784"/>
      <c r="Z99" s="115"/>
      <c r="AA99" s="788"/>
    </row>
    <row r="100" spans="1:27">
      <c r="A100" s="169"/>
      <c r="B100" s="135"/>
      <c r="C100" s="781"/>
      <c r="D100" s="797"/>
      <c r="E100" s="782"/>
      <c r="F100" s="107"/>
      <c r="G100" s="792"/>
      <c r="H100" s="797"/>
      <c r="I100" s="782"/>
      <c r="J100" s="782"/>
      <c r="K100" s="782"/>
      <c r="L100" s="782"/>
      <c r="M100" s="782"/>
      <c r="N100" s="791"/>
      <c r="O100" s="787"/>
      <c r="P100" s="405"/>
      <c r="Q100" s="115"/>
      <c r="R100" s="115"/>
      <c r="S100" s="115"/>
      <c r="T100" s="115"/>
      <c r="U100" s="115"/>
      <c r="V100" s="783"/>
      <c r="W100" s="135"/>
      <c r="X100" s="130"/>
      <c r="Y100" s="784"/>
      <c r="Z100" s="115"/>
      <c r="AA100" s="790"/>
    </row>
    <row r="101" spans="1:27">
      <c r="A101" s="169"/>
      <c r="B101" s="135"/>
      <c r="C101" s="781"/>
      <c r="D101" s="797"/>
      <c r="E101" s="782"/>
      <c r="F101" s="782"/>
      <c r="G101" s="782"/>
      <c r="H101" s="782"/>
      <c r="I101" s="782"/>
      <c r="J101" s="782"/>
      <c r="K101" s="782"/>
      <c r="L101" s="782"/>
      <c r="M101" s="782"/>
      <c r="N101" s="781"/>
      <c r="O101" s="787"/>
      <c r="P101" s="405"/>
      <c r="Q101" s="115"/>
      <c r="R101" s="115"/>
      <c r="S101" s="115"/>
      <c r="T101" s="115"/>
      <c r="U101" s="115"/>
      <c r="V101" s="783"/>
      <c r="W101" s="135"/>
      <c r="X101" s="130"/>
      <c r="Y101" s="784"/>
      <c r="Z101" s="115"/>
      <c r="AA101" s="785"/>
    </row>
    <row r="102" spans="1:27">
      <c r="A102" s="169"/>
      <c r="B102" s="135"/>
      <c r="C102" s="781"/>
      <c r="D102" s="797"/>
      <c r="E102" s="782"/>
      <c r="F102" s="782"/>
      <c r="G102" s="782"/>
      <c r="H102" s="782"/>
      <c r="I102" s="782"/>
      <c r="J102" s="782"/>
      <c r="K102" s="782"/>
      <c r="L102" s="782"/>
      <c r="M102" s="782"/>
      <c r="N102" s="781"/>
      <c r="O102" s="787"/>
      <c r="P102" s="405"/>
      <c r="Q102" s="115"/>
      <c r="R102" s="115"/>
      <c r="S102" s="115"/>
      <c r="T102" s="115"/>
      <c r="U102" s="115"/>
      <c r="V102" s="783"/>
      <c r="W102" s="135"/>
      <c r="X102" s="130"/>
      <c r="Y102" s="784"/>
      <c r="Z102" s="115"/>
      <c r="AA102" s="785"/>
    </row>
    <row r="103" spans="1:27" ht="12.75" customHeight="1">
      <c r="A103" s="169"/>
      <c r="B103" s="135"/>
      <c r="C103" s="781"/>
      <c r="D103" s="797"/>
      <c r="E103" s="782"/>
      <c r="F103" s="782"/>
      <c r="G103" s="782"/>
      <c r="H103" s="782"/>
      <c r="I103" s="782"/>
      <c r="J103" s="782"/>
      <c r="K103" s="782"/>
      <c r="L103" s="782"/>
      <c r="M103" s="782"/>
      <c r="N103" s="781"/>
      <c r="O103" s="787"/>
      <c r="P103" s="405"/>
      <c r="Q103" s="115"/>
      <c r="R103" s="115"/>
      <c r="S103" s="115"/>
      <c r="T103" s="115"/>
      <c r="U103" s="115"/>
      <c r="V103" s="783"/>
      <c r="W103" s="135"/>
      <c r="X103" s="130"/>
      <c r="Y103" s="784"/>
      <c r="Z103" s="115"/>
      <c r="AA103" s="785"/>
    </row>
    <row r="104" spans="1:27" ht="13.5" customHeight="1">
      <c r="A104" s="169"/>
      <c r="B104" s="135"/>
      <c r="C104" s="781"/>
      <c r="D104" s="797"/>
      <c r="E104" s="782"/>
      <c r="F104" s="782"/>
      <c r="G104" s="782"/>
      <c r="H104" s="782"/>
      <c r="I104" s="782"/>
      <c r="J104" s="782"/>
      <c r="K104" s="782"/>
      <c r="L104" s="782"/>
      <c r="M104" s="782"/>
      <c r="N104" s="781"/>
      <c r="O104" s="787"/>
      <c r="P104" s="405"/>
      <c r="Q104" s="115"/>
      <c r="R104" s="115"/>
      <c r="S104" s="115"/>
      <c r="T104" s="115"/>
      <c r="U104" s="115"/>
      <c r="V104" s="783"/>
      <c r="W104" s="135"/>
      <c r="X104" s="130"/>
      <c r="Y104" s="784"/>
      <c r="Z104" s="115"/>
      <c r="AA104" s="785"/>
    </row>
    <row r="105" spans="1:27" ht="12.75" customHeight="1">
      <c r="A105" s="169"/>
      <c r="B105" s="135"/>
      <c r="C105" s="781"/>
      <c r="D105" s="797"/>
      <c r="E105" s="782"/>
      <c r="F105" s="782"/>
      <c r="G105" s="782"/>
      <c r="H105" s="782"/>
      <c r="I105" s="782"/>
      <c r="J105" s="782"/>
      <c r="K105" s="782"/>
      <c r="L105" s="782"/>
      <c r="M105" s="782"/>
      <c r="N105" s="781"/>
      <c r="O105" s="787"/>
      <c r="P105" s="405"/>
      <c r="Q105" s="115"/>
      <c r="R105" s="115"/>
      <c r="S105" s="115"/>
      <c r="T105" s="115"/>
      <c r="U105" s="115"/>
      <c r="V105" s="783"/>
      <c r="W105" s="135"/>
      <c r="X105" s="130"/>
      <c r="Y105" s="784"/>
      <c r="Z105" s="115"/>
      <c r="AA105" s="785"/>
    </row>
    <row r="106" spans="1:27">
      <c r="A106" s="169"/>
      <c r="B106" s="135"/>
      <c r="C106" s="781"/>
      <c r="D106" s="797"/>
      <c r="E106" s="782"/>
      <c r="F106" s="782"/>
      <c r="G106" s="782"/>
      <c r="H106" s="782"/>
      <c r="I106" s="782"/>
      <c r="J106" s="782"/>
      <c r="K106" s="782"/>
      <c r="L106" s="782"/>
      <c r="M106" s="782"/>
      <c r="N106" s="781"/>
      <c r="O106" s="787"/>
      <c r="P106" s="405"/>
      <c r="Q106" s="115"/>
      <c r="R106" s="115"/>
      <c r="S106" s="115"/>
      <c r="T106" s="115"/>
      <c r="U106" s="115"/>
      <c r="V106" s="783"/>
      <c r="W106" s="135"/>
      <c r="X106" s="130"/>
      <c r="Y106" s="784"/>
      <c r="Z106" s="115"/>
      <c r="AA106" s="785"/>
    </row>
    <row r="107" spans="1:27">
      <c r="A107" s="169"/>
      <c r="B107" s="135"/>
      <c r="C107" s="781"/>
      <c r="D107" s="797"/>
      <c r="E107" s="782"/>
      <c r="F107" s="782"/>
      <c r="G107" s="782"/>
      <c r="H107" s="782"/>
      <c r="I107" s="782"/>
      <c r="J107" s="782"/>
      <c r="K107" s="782"/>
      <c r="L107" s="782"/>
      <c r="M107" s="782"/>
      <c r="N107" s="781"/>
      <c r="O107" s="787"/>
      <c r="P107" s="405"/>
      <c r="Q107" s="115"/>
      <c r="R107" s="115"/>
      <c r="S107" s="115"/>
      <c r="T107" s="115"/>
      <c r="U107" s="115"/>
      <c r="V107" s="783"/>
      <c r="W107" s="135"/>
      <c r="X107" s="130"/>
      <c r="Y107" s="784"/>
      <c r="Z107" s="115"/>
      <c r="AA107" s="785"/>
    </row>
    <row r="108" spans="1:27">
      <c r="A108" s="169"/>
      <c r="B108" s="135"/>
      <c r="C108" s="781"/>
      <c r="D108" s="797"/>
      <c r="E108" s="782"/>
      <c r="F108" s="782"/>
      <c r="G108" s="782"/>
      <c r="H108" s="782"/>
      <c r="I108" s="782"/>
      <c r="J108" s="782"/>
      <c r="K108" s="782"/>
      <c r="L108" s="782"/>
      <c r="M108" s="782"/>
      <c r="N108" s="781"/>
      <c r="O108" s="787"/>
      <c r="P108" s="405"/>
      <c r="Q108" s="115"/>
      <c r="R108" s="115"/>
      <c r="S108" s="115"/>
      <c r="T108" s="115"/>
      <c r="U108" s="115"/>
      <c r="V108" s="783"/>
      <c r="W108" s="135"/>
      <c r="X108" s="130"/>
      <c r="Y108" s="784"/>
      <c r="Z108" s="115"/>
      <c r="AA108" s="788"/>
    </row>
    <row r="109" spans="1:27" ht="12.75" customHeight="1">
      <c r="A109" s="169"/>
      <c r="B109" s="135"/>
      <c r="C109" s="781"/>
      <c r="D109" s="800"/>
      <c r="E109" s="792"/>
      <c r="F109" s="793"/>
      <c r="G109" s="782"/>
      <c r="H109" s="782"/>
      <c r="I109" s="782"/>
      <c r="J109" s="782"/>
      <c r="K109" s="792"/>
      <c r="L109" s="792"/>
      <c r="M109" s="782"/>
      <c r="N109" s="786"/>
      <c r="O109" s="787"/>
      <c r="P109" s="405"/>
      <c r="Q109" s="115"/>
      <c r="R109" s="115"/>
      <c r="S109" s="115"/>
      <c r="T109" s="115"/>
      <c r="U109" s="115"/>
      <c r="V109" s="783"/>
      <c r="W109" s="135"/>
      <c r="X109" s="130"/>
      <c r="Y109" s="784"/>
      <c r="Z109" s="115"/>
      <c r="AA109" s="794"/>
    </row>
    <row r="110" spans="1:27" ht="12.75" customHeight="1">
      <c r="A110" s="169"/>
      <c r="B110" s="135"/>
      <c r="C110" s="781"/>
      <c r="D110" s="800"/>
      <c r="E110" s="792"/>
      <c r="F110" s="793"/>
      <c r="G110" s="782"/>
      <c r="H110" s="782"/>
      <c r="I110" s="782"/>
      <c r="J110" s="782"/>
      <c r="K110" s="792"/>
      <c r="L110" s="792"/>
      <c r="M110" s="782"/>
      <c r="N110" s="781"/>
      <c r="O110" s="787"/>
      <c r="P110" s="405"/>
      <c r="Q110" s="115"/>
      <c r="R110" s="115"/>
      <c r="S110" s="115"/>
      <c r="T110" s="115"/>
      <c r="U110" s="115"/>
      <c r="V110" s="783"/>
      <c r="W110" s="135"/>
      <c r="X110" s="130"/>
      <c r="Y110" s="784"/>
      <c r="Z110" s="115"/>
      <c r="AA110" s="785"/>
    </row>
    <row r="111" spans="1:27" ht="11.25" customHeight="1">
      <c r="A111" s="169"/>
      <c r="B111" s="135"/>
      <c r="C111" s="781"/>
      <c r="D111" s="800"/>
      <c r="E111" s="792"/>
      <c r="F111" s="793"/>
      <c r="G111" s="782"/>
      <c r="H111" s="782"/>
      <c r="I111" s="782"/>
      <c r="J111" s="782"/>
      <c r="K111" s="792"/>
      <c r="L111" s="792"/>
      <c r="M111" s="782"/>
      <c r="N111" s="781"/>
      <c r="O111" s="787"/>
      <c r="P111" s="405"/>
      <c r="Q111" s="115"/>
      <c r="R111" s="115"/>
      <c r="S111" s="115"/>
      <c r="T111" s="115"/>
      <c r="U111" s="115"/>
      <c r="V111" s="783"/>
      <c r="W111" s="135"/>
      <c r="X111" s="130"/>
      <c r="Y111" s="784"/>
      <c r="Z111" s="115"/>
      <c r="AA111" s="785"/>
    </row>
    <row r="112" spans="1:27" ht="12.75" customHeight="1">
      <c r="A112" s="169"/>
      <c r="B112" s="135"/>
      <c r="C112" s="781"/>
      <c r="D112" s="800"/>
      <c r="E112" s="792"/>
      <c r="F112" s="793"/>
      <c r="G112" s="782"/>
      <c r="H112" s="804"/>
      <c r="I112" s="782"/>
      <c r="J112" s="804"/>
      <c r="K112" s="797"/>
      <c r="L112" s="797"/>
      <c r="M112" s="782"/>
      <c r="N112" s="781"/>
      <c r="O112" s="787"/>
      <c r="P112" s="405"/>
      <c r="Q112" s="115"/>
      <c r="R112" s="115"/>
      <c r="S112" s="115"/>
      <c r="T112" s="115"/>
      <c r="U112" s="115"/>
      <c r="V112" s="783"/>
      <c r="W112" s="135"/>
      <c r="X112" s="130"/>
      <c r="Y112" s="784"/>
      <c r="Z112" s="115"/>
      <c r="AA112" s="790"/>
    </row>
    <row r="113" spans="1:27" ht="13.5" customHeight="1">
      <c r="A113" s="169"/>
      <c r="B113" s="135"/>
      <c r="C113" s="781"/>
      <c r="D113" s="800"/>
      <c r="E113" s="797"/>
      <c r="F113" s="793"/>
      <c r="G113" s="782"/>
      <c r="H113" s="782"/>
      <c r="I113" s="782"/>
      <c r="J113" s="782"/>
      <c r="K113" s="797"/>
      <c r="L113" s="797"/>
      <c r="M113" s="782"/>
      <c r="N113" s="781"/>
      <c r="O113" s="787"/>
      <c r="P113" s="405"/>
      <c r="Q113" s="115"/>
      <c r="R113" s="115"/>
      <c r="S113" s="115"/>
      <c r="T113" s="115"/>
      <c r="U113" s="115"/>
      <c r="V113" s="783"/>
      <c r="W113" s="135"/>
      <c r="X113" s="130"/>
      <c r="Y113" s="784"/>
      <c r="Z113" s="115"/>
      <c r="AA113" s="785"/>
    </row>
    <row r="114" spans="1:27" ht="14.25" customHeight="1">
      <c r="A114" s="169"/>
      <c r="B114" s="135"/>
      <c r="C114" s="781"/>
      <c r="D114" s="800"/>
      <c r="E114" s="792"/>
      <c r="F114" s="793"/>
      <c r="G114" s="782"/>
      <c r="H114" s="782"/>
      <c r="I114" s="782"/>
      <c r="J114" s="782"/>
      <c r="K114" s="797"/>
      <c r="L114" s="792"/>
      <c r="M114" s="782"/>
      <c r="N114" s="781"/>
      <c r="O114" s="787"/>
      <c r="P114" s="405"/>
      <c r="Q114" s="115"/>
      <c r="R114" s="115"/>
      <c r="S114" s="115"/>
      <c r="T114" s="115"/>
      <c r="U114" s="115"/>
      <c r="V114" s="783"/>
      <c r="W114" s="135"/>
      <c r="X114" s="130"/>
      <c r="Y114" s="784"/>
      <c r="Z114" s="115"/>
      <c r="AA114" s="785"/>
    </row>
    <row r="115" spans="1:27">
      <c r="A115" s="169"/>
      <c r="B115" s="135"/>
      <c r="C115" s="781"/>
      <c r="D115" s="800"/>
      <c r="E115" s="797"/>
      <c r="F115" s="793"/>
      <c r="G115" s="782"/>
      <c r="H115" s="782"/>
      <c r="I115" s="782"/>
      <c r="J115" s="782"/>
      <c r="K115" s="793"/>
      <c r="L115" s="793"/>
      <c r="M115" s="107"/>
      <c r="N115" s="781"/>
      <c r="O115" s="787"/>
      <c r="P115" s="405"/>
      <c r="Q115" s="115"/>
      <c r="R115" s="115"/>
      <c r="S115" s="115"/>
      <c r="T115" s="115"/>
      <c r="U115" s="115"/>
      <c r="V115" s="783"/>
      <c r="W115" s="135"/>
      <c r="X115" s="130"/>
      <c r="Y115" s="784"/>
      <c r="Z115" s="115"/>
      <c r="AA115" s="785"/>
    </row>
    <row r="116" spans="1:27" ht="14.25" customHeight="1">
      <c r="A116" s="169"/>
      <c r="B116" s="135"/>
      <c r="C116" s="781"/>
      <c r="D116" s="800"/>
      <c r="E116" s="797"/>
      <c r="F116" s="797"/>
      <c r="G116" s="782"/>
      <c r="H116" s="782"/>
      <c r="I116" s="782"/>
      <c r="J116" s="792"/>
      <c r="K116" s="804"/>
      <c r="L116" s="797"/>
      <c r="M116" s="793"/>
      <c r="N116" s="781"/>
      <c r="O116" s="787"/>
      <c r="P116" s="405"/>
      <c r="Q116" s="115"/>
      <c r="R116" s="115"/>
      <c r="S116" s="115"/>
      <c r="T116" s="115"/>
      <c r="U116" s="115"/>
      <c r="V116" s="783"/>
      <c r="W116" s="135"/>
      <c r="X116" s="130"/>
      <c r="Y116" s="784"/>
      <c r="Z116" s="115"/>
      <c r="AA116" s="785"/>
    </row>
    <row r="117" spans="1:27">
      <c r="A117" s="169"/>
      <c r="B117" s="135"/>
      <c r="C117" s="781"/>
      <c r="D117" s="800"/>
      <c r="E117" s="792"/>
      <c r="F117" s="793"/>
      <c r="G117" s="782"/>
      <c r="H117" s="782"/>
      <c r="I117" s="782"/>
      <c r="J117" s="782"/>
      <c r="K117" s="792"/>
      <c r="L117" s="792"/>
      <c r="M117" s="782"/>
      <c r="N117" s="781"/>
      <c r="O117" s="787"/>
      <c r="P117" s="405"/>
      <c r="Q117" s="115"/>
      <c r="R117" s="115"/>
      <c r="S117" s="115"/>
      <c r="T117" s="115"/>
      <c r="U117" s="115"/>
      <c r="V117" s="783"/>
      <c r="W117" s="135"/>
      <c r="X117" s="130"/>
      <c r="Y117" s="784"/>
      <c r="Z117" s="115"/>
      <c r="AA117" s="785"/>
    </row>
    <row r="118" spans="1:27" ht="11.25" customHeight="1">
      <c r="A118" s="169"/>
      <c r="B118" s="135"/>
      <c r="C118" s="781"/>
      <c r="D118" s="800"/>
      <c r="E118" s="797"/>
      <c r="F118" s="793"/>
      <c r="G118" s="782"/>
      <c r="H118" s="782"/>
      <c r="I118" s="782"/>
      <c r="J118" s="782"/>
      <c r="K118" s="793"/>
      <c r="L118" s="793"/>
      <c r="M118" s="782"/>
      <c r="N118" s="781"/>
      <c r="O118" s="795"/>
      <c r="P118" s="405"/>
      <c r="Q118" s="115"/>
      <c r="R118" s="115"/>
      <c r="S118" s="115"/>
      <c r="T118" s="115"/>
      <c r="U118" s="115"/>
      <c r="V118" s="783"/>
      <c r="W118" s="135"/>
      <c r="X118" s="130"/>
      <c r="Y118" s="784"/>
      <c r="Z118" s="115"/>
      <c r="AA118" s="796"/>
    </row>
    <row r="119" spans="1:27">
      <c r="A119" s="169"/>
      <c r="B119" s="135"/>
      <c r="C119" s="781"/>
      <c r="D119" s="800"/>
      <c r="E119" s="792"/>
      <c r="F119" s="793"/>
      <c r="G119" s="782"/>
      <c r="H119" s="782"/>
      <c r="I119" s="782"/>
      <c r="J119" s="782"/>
      <c r="K119" s="793"/>
      <c r="L119" s="793"/>
      <c r="M119" s="782"/>
      <c r="N119" s="781"/>
      <c r="O119" s="787"/>
      <c r="P119" s="405"/>
      <c r="Q119" s="115"/>
      <c r="R119" s="115"/>
      <c r="S119" s="115"/>
      <c r="T119" s="115"/>
      <c r="U119" s="115"/>
      <c r="V119" s="783"/>
      <c r="W119" s="135"/>
      <c r="X119" s="130"/>
      <c r="Y119" s="784"/>
      <c r="Z119" s="115"/>
      <c r="AA119" s="785"/>
    </row>
    <row r="120" spans="1:27">
      <c r="A120" s="169"/>
      <c r="B120" s="135"/>
      <c r="C120" s="781"/>
      <c r="D120" s="800"/>
      <c r="E120" s="793"/>
      <c r="F120" s="797"/>
      <c r="G120" s="782"/>
      <c r="H120" s="782"/>
      <c r="I120" s="782"/>
      <c r="J120" s="782"/>
      <c r="K120" s="804"/>
      <c r="L120" s="797"/>
      <c r="M120" s="782"/>
      <c r="N120" s="781"/>
      <c r="O120" s="795"/>
      <c r="P120" s="405"/>
      <c r="Q120" s="115"/>
      <c r="R120" s="115"/>
      <c r="S120" s="115"/>
      <c r="T120" s="115"/>
      <c r="U120" s="115"/>
      <c r="V120" s="783"/>
      <c r="W120" s="135"/>
      <c r="X120" s="130"/>
      <c r="Y120" s="784"/>
      <c r="Z120" s="115"/>
      <c r="AA120" s="796"/>
    </row>
    <row r="121" spans="1:27" hidden="1">
      <c r="A121" s="169"/>
      <c r="B121" s="135"/>
      <c r="C121" s="781"/>
      <c r="D121" s="800"/>
      <c r="E121" s="797"/>
      <c r="F121" s="793"/>
      <c r="G121" s="782"/>
      <c r="H121" s="782"/>
      <c r="I121" s="782"/>
      <c r="J121" s="782"/>
      <c r="K121" s="792"/>
      <c r="L121" s="792"/>
      <c r="M121" s="782"/>
      <c r="N121" s="781"/>
      <c r="O121" s="787"/>
      <c r="P121" s="405"/>
      <c r="Q121" s="115"/>
      <c r="R121" s="115"/>
      <c r="S121" s="115"/>
      <c r="T121" s="115"/>
      <c r="U121" s="115"/>
      <c r="V121" s="783"/>
      <c r="W121" s="135"/>
      <c r="X121" s="130"/>
      <c r="Y121" s="784"/>
      <c r="Z121" s="115"/>
      <c r="AA121" s="790"/>
    </row>
    <row r="122" spans="1:27">
      <c r="A122" s="169"/>
      <c r="B122" s="110"/>
      <c r="C122" s="781"/>
      <c r="D122" s="800"/>
      <c r="E122" s="793"/>
      <c r="F122" s="793"/>
      <c r="G122" s="782"/>
      <c r="H122" s="782"/>
      <c r="I122" s="782"/>
      <c r="J122" s="782"/>
      <c r="K122" s="797"/>
      <c r="L122" s="797"/>
      <c r="M122" s="782"/>
      <c r="N122" s="781"/>
      <c r="O122" s="787"/>
      <c r="P122" s="405"/>
      <c r="Q122" s="115"/>
      <c r="R122" s="115"/>
      <c r="S122" s="115"/>
      <c r="T122" s="115"/>
      <c r="U122" s="115"/>
      <c r="V122" s="783"/>
      <c r="W122" s="135"/>
      <c r="X122" s="130"/>
      <c r="Y122" s="784"/>
      <c r="Z122" s="115"/>
      <c r="AA122" s="785"/>
    </row>
    <row r="123" spans="1:27">
      <c r="A123" s="169"/>
      <c r="B123" s="135"/>
      <c r="C123" s="781"/>
      <c r="D123" s="800"/>
      <c r="E123" s="792"/>
      <c r="F123" s="793"/>
      <c r="G123" s="804"/>
      <c r="H123" s="782"/>
      <c r="I123" s="782"/>
      <c r="J123" s="782"/>
      <c r="K123" s="792"/>
      <c r="L123" s="793"/>
      <c r="M123" s="782"/>
      <c r="N123" s="786"/>
      <c r="O123" s="795"/>
      <c r="P123" s="405"/>
      <c r="Q123" s="115"/>
      <c r="R123" s="115"/>
      <c r="S123" s="115"/>
      <c r="T123" s="115"/>
      <c r="U123" s="115"/>
      <c r="V123" s="783"/>
      <c r="W123" s="135"/>
      <c r="X123" s="130"/>
      <c r="Y123" s="784"/>
      <c r="Z123" s="115"/>
      <c r="AA123" s="796"/>
    </row>
    <row r="124" spans="1:27">
      <c r="A124" s="169"/>
      <c r="B124" s="135"/>
      <c r="C124" s="781"/>
      <c r="D124" s="800"/>
      <c r="E124" s="804"/>
      <c r="F124" s="804"/>
      <c r="G124" s="782"/>
      <c r="H124" s="782"/>
      <c r="I124" s="782"/>
      <c r="J124" s="782"/>
      <c r="K124" s="805"/>
      <c r="L124" s="804"/>
      <c r="M124" s="782"/>
      <c r="N124" s="786"/>
      <c r="O124" s="787"/>
      <c r="P124" s="405"/>
      <c r="Q124" s="115"/>
      <c r="R124" s="115"/>
      <c r="S124" s="115"/>
      <c r="T124" s="115"/>
      <c r="U124" s="115"/>
      <c r="V124" s="783"/>
      <c r="W124" s="135"/>
      <c r="X124" s="130"/>
      <c r="Y124" s="784"/>
      <c r="Z124" s="115"/>
      <c r="AA124" s="799"/>
    </row>
    <row r="125" spans="1:27">
      <c r="A125" s="169"/>
      <c r="B125" s="135"/>
      <c r="C125" s="781"/>
      <c r="D125" s="800"/>
      <c r="E125" s="166"/>
      <c r="F125" s="166"/>
      <c r="G125" s="166"/>
      <c r="H125" s="166"/>
      <c r="I125" s="166"/>
      <c r="J125" s="166"/>
      <c r="K125" s="166"/>
      <c r="L125" s="166"/>
      <c r="M125" s="166"/>
      <c r="N125" s="786"/>
      <c r="O125" s="787"/>
      <c r="P125" s="405"/>
      <c r="Q125" s="115"/>
      <c r="R125" s="115"/>
      <c r="S125" s="115"/>
      <c r="T125" s="115"/>
      <c r="U125" s="115"/>
      <c r="V125" s="783"/>
      <c r="W125" s="135"/>
      <c r="X125" s="130"/>
      <c r="Y125" s="784"/>
      <c r="Z125" s="115"/>
      <c r="AA125" s="785"/>
    </row>
    <row r="126" spans="1:27" ht="11.25" customHeight="1">
      <c r="A126" s="169"/>
      <c r="B126" s="135"/>
      <c r="C126" s="781"/>
      <c r="D126" s="800"/>
      <c r="E126" s="166"/>
      <c r="F126" s="166"/>
      <c r="G126" s="166"/>
      <c r="H126" s="166"/>
      <c r="I126" s="166"/>
      <c r="J126" s="166"/>
      <c r="K126" s="166"/>
      <c r="L126" s="166"/>
      <c r="M126" s="166"/>
      <c r="N126" s="786"/>
      <c r="O126" s="787"/>
      <c r="P126" s="405"/>
      <c r="Q126" s="115"/>
      <c r="R126" s="115"/>
      <c r="S126" s="115"/>
      <c r="T126" s="115"/>
      <c r="U126" s="115"/>
      <c r="V126" s="783"/>
      <c r="W126" s="135"/>
      <c r="X126" s="130"/>
      <c r="Y126" s="784"/>
      <c r="Z126" s="115"/>
      <c r="AA126" s="785"/>
    </row>
    <row r="127" spans="1:27" ht="12.75" customHeight="1">
      <c r="A127" s="169"/>
      <c r="B127" s="135"/>
      <c r="C127" s="781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786"/>
      <c r="O127" s="787"/>
      <c r="P127" s="405"/>
      <c r="Q127" s="115"/>
      <c r="R127" s="115"/>
      <c r="S127" s="115"/>
      <c r="T127" s="115"/>
      <c r="U127" s="115"/>
      <c r="V127" s="783"/>
      <c r="W127" s="135"/>
      <c r="X127" s="130"/>
      <c r="Y127" s="784"/>
      <c r="Z127" s="115"/>
      <c r="AA127" s="785"/>
    </row>
    <row r="128" spans="1:27" ht="11.25" customHeight="1">
      <c r="A128" s="169"/>
      <c r="B128" s="135"/>
      <c r="C128" s="781"/>
      <c r="D128" s="166"/>
      <c r="E128" s="166"/>
      <c r="F128" s="166"/>
      <c r="G128" s="166"/>
      <c r="H128" s="166"/>
      <c r="I128" s="166"/>
      <c r="J128" s="801"/>
      <c r="K128" s="166"/>
      <c r="L128" s="166"/>
      <c r="M128" s="166"/>
      <c r="N128" s="789"/>
      <c r="O128" s="787"/>
      <c r="P128" s="405"/>
      <c r="Q128" s="115"/>
      <c r="R128" s="115"/>
      <c r="S128" s="115"/>
      <c r="T128" s="115"/>
      <c r="U128" s="115"/>
      <c r="V128" s="802"/>
      <c r="W128" s="135"/>
      <c r="X128" s="803"/>
      <c r="Y128" s="784"/>
      <c r="Z128" s="115"/>
      <c r="AA128" s="785"/>
    </row>
    <row r="129" spans="1:27">
      <c r="A129" s="211"/>
      <c r="B129" s="115"/>
      <c r="C129" s="211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2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</row>
    <row r="130" spans="1:27">
      <c r="A130" s="115"/>
      <c r="B130" s="135"/>
      <c r="C130" s="405"/>
      <c r="D130" s="215"/>
      <c r="E130" s="215"/>
      <c r="F130" s="215"/>
      <c r="G130" s="215"/>
      <c r="H130" s="215"/>
      <c r="I130" s="215"/>
      <c r="J130" s="215"/>
      <c r="K130" s="215"/>
      <c r="L130" s="135"/>
      <c r="M130" s="135"/>
      <c r="N130" s="107"/>
      <c r="O130" s="107"/>
      <c r="P130" s="135"/>
      <c r="Q130" s="405"/>
      <c r="R130" s="115"/>
      <c r="S130" s="405"/>
      <c r="T130" s="135"/>
      <c r="U130" s="115"/>
      <c r="V130" s="115"/>
      <c r="W130" s="115"/>
      <c r="X130" s="115"/>
      <c r="Y130" s="115"/>
      <c r="Z130" s="115"/>
      <c r="AA130" s="115"/>
    </row>
    <row r="131" spans="1:27">
      <c r="A131" s="115"/>
      <c r="B131" s="135"/>
      <c r="C131" s="107"/>
      <c r="D131" s="776"/>
      <c r="E131" s="215"/>
      <c r="F131" s="215"/>
      <c r="G131" s="215"/>
      <c r="H131" s="215"/>
      <c r="I131" s="215"/>
      <c r="J131" s="215"/>
      <c r="K131" s="215"/>
      <c r="L131" s="135"/>
      <c r="M131" s="135"/>
      <c r="N131" s="107"/>
      <c r="O131" s="107"/>
      <c r="P131" s="135"/>
      <c r="Q131" s="405"/>
      <c r="R131" s="115"/>
      <c r="S131" s="405"/>
      <c r="T131" s="135"/>
      <c r="U131" s="115"/>
      <c r="V131" s="115"/>
      <c r="W131" s="115"/>
      <c r="X131" s="115"/>
      <c r="Y131" s="115"/>
      <c r="Z131" s="115"/>
      <c r="AA131" s="115"/>
    </row>
    <row r="132" spans="1:27">
      <c r="A132" s="115"/>
      <c r="B132" s="405"/>
      <c r="C132" s="405"/>
      <c r="D132" s="215"/>
      <c r="E132" s="215"/>
      <c r="F132" s="215"/>
      <c r="G132" s="215"/>
      <c r="H132" s="115"/>
      <c r="I132" s="115"/>
      <c r="J132" s="215"/>
      <c r="K132" s="113"/>
      <c r="L132" s="135"/>
      <c r="M132" s="135"/>
      <c r="N132" s="107"/>
      <c r="O132" s="107"/>
      <c r="P132" s="405"/>
      <c r="Q132" s="405"/>
      <c r="R132" s="115"/>
      <c r="S132" s="405"/>
      <c r="T132" s="135"/>
      <c r="U132" s="115"/>
      <c r="V132" s="115"/>
      <c r="W132" s="115"/>
      <c r="X132" s="115"/>
      <c r="Y132" s="115"/>
      <c r="Z132" s="115"/>
      <c r="AA132" s="778"/>
    </row>
    <row r="133" spans="1:27">
      <c r="A133" s="115"/>
      <c r="B133" s="135"/>
      <c r="C133" s="13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107"/>
      <c r="O133" s="107"/>
      <c r="P133" s="405"/>
      <c r="Q133" s="405"/>
      <c r="R133" s="115"/>
      <c r="S133" s="405"/>
      <c r="T133" s="135"/>
      <c r="U133" s="115"/>
      <c r="V133" s="115"/>
      <c r="W133" s="115"/>
      <c r="X133" s="115"/>
      <c r="Y133" s="366"/>
      <c r="Z133" s="115"/>
      <c r="AA133" s="778"/>
    </row>
    <row r="134" spans="1:27">
      <c r="A134" s="115"/>
      <c r="B134" s="405"/>
      <c r="C134" s="11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107"/>
      <c r="O134" s="107"/>
      <c r="P134" s="135"/>
      <c r="Q134" s="405"/>
      <c r="R134" s="115"/>
      <c r="S134" s="405"/>
      <c r="T134" s="135"/>
      <c r="U134" s="115"/>
      <c r="V134" s="115"/>
      <c r="W134" s="115"/>
      <c r="X134" s="115"/>
      <c r="Y134" s="366"/>
      <c r="Z134" s="115"/>
      <c r="AA134" s="779"/>
    </row>
    <row r="135" spans="1:27">
      <c r="A135" s="115"/>
      <c r="B135" s="135"/>
      <c r="C135" s="215"/>
      <c r="D135" s="135"/>
      <c r="E135" s="135"/>
      <c r="F135" s="135"/>
      <c r="G135" s="135"/>
      <c r="H135" s="110"/>
      <c r="I135" s="135"/>
      <c r="J135" s="135"/>
      <c r="K135" s="135"/>
      <c r="L135" s="135"/>
      <c r="M135" s="110"/>
      <c r="N135" s="107"/>
      <c r="O135" s="107"/>
      <c r="P135" s="215"/>
      <c r="Q135" s="405"/>
      <c r="R135" s="135"/>
      <c r="S135" s="405"/>
      <c r="T135" s="135"/>
      <c r="U135" s="115"/>
      <c r="V135" s="296"/>
      <c r="W135" s="405"/>
      <c r="X135" s="169"/>
      <c r="Y135" s="780"/>
      <c r="Z135" s="115"/>
      <c r="AA135" s="779"/>
    </row>
    <row r="136" spans="1:27">
      <c r="A136" s="169"/>
      <c r="B136" s="135"/>
      <c r="C136" s="781"/>
      <c r="D136" s="782"/>
      <c r="E136" s="782"/>
      <c r="F136" s="782"/>
      <c r="G136" s="782"/>
      <c r="H136" s="782"/>
      <c r="I136" s="782"/>
      <c r="J136" s="782"/>
      <c r="K136" s="782"/>
      <c r="L136" s="782"/>
      <c r="M136" s="782"/>
      <c r="N136" s="781"/>
      <c r="O136" s="405"/>
      <c r="P136" s="405"/>
      <c r="Q136" s="115"/>
      <c r="R136" s="612"/>
      <c r="S136" s="115"/>
      <c r="T136" s="115"/>
      <c r="U136" s="115"/>
      <c r="V136" s="783"/>
      <c r="W136" s="135"/>
      <c r="X136" s="130"/>
      <c r="Y136" s="784"/>
      <c r="Z136" s="115"/>
      <c r="AA136" s="785"/>
    </row>
    <row r="137" spans="1:27">
      <c r="A137" s="169"/>
      <c r="B137" s="135"/>
      <c r="C137" s="781"/>
      <c r="D137" s="782"/>
      <c r="E137" s="782"/>
      <c r="F137" s="782"/>
      <c r="G137" s="782"/>
      <c r="H137" s="782"/>
      <c r="I137" s="782"/>
      <c r="J137" s="782"/>
      <c r="K137" s="782"/>
      <c r="L137" s="782"/>
      <c r="M137" s="782"/>
      <c r="N137" s="786"/>
      <c r="O137" s="787"/>
      <c r="P137" s="405"/>
      <c r="Q137" s="115"/>
      <c r="R137" s="115"/>
      <c r="S137" s="115"/>
      <c r="T137" s="115"/>
      <c r="U137" s="115"/>
      <c r="V137" s="783"/>
      <c r="W137" s="135"/>
      <c r="X137" s="130"/>
      <c r="Y137" s="784"/>
      <c r="Z137" s="115"/>
      <c r="AA137" s="785"/>
    </row>
    <row r="138" spans="1:27">
      <c r="A138" s="169"/>
      <c r="B138" s="135"/>
      <c r="C138" s="781"/>
      <c r="D138" s="782"/>
      <c r="E138" s="782"/>
      <c r="F138" s="782"/>
      <c r="G138" s="797"/>
      <c r="H138" s="782"/>
      <c r="I138" s="782"/>
      <c r="J138" s="797"/>
      <c r="K138" s="782"/>
      <c r="L138" s="782"/>
      <c r="M138" s="782"/>
      <c r="N138" s="781"/>
      <c r="O138" s="787"/>
      <c r="P138" s="405"/>
      <c r="Q138" s="115"/>
      <c r="R138" s="115"/>
      <c r="S138" s="115"/>
      <c r="T138" s="115"/>
      <c r="U138" s="115"/>
      <c r="V138" s="783"/>
      <c r="W138" s="135"/>
      <c r="X138" s="130"/>
      <c r="Y138" s="784"/>
      <c r="Z138" s="115"/>
      <c r="AA138" s="788"/>
    </row>
    <row r="139" spans="1:27">
      <c r="A139" s="169"/>
      <c r="B139" s="135"/>
      <c r="C139" s="781"/>
      <c r="D139" s="782"/>
      <c r="E139" s="782"/>
      <c r="F139" s="782"/>
      <c r="G139" s="782"/>
      <c r="H139" s="782"/>
      <c r="I139" s="782"/>
      <c r="J139" s="782"/>
      <c r="K139" s="782"/>
      <c r="L139" s="782"/>
      <c r="M139" s="797"/>
      <c r="N139" s="789"/>
      <c r="O139" s="787"/>
      <c r="P139" s="405"/>
      <c r="Q139" s="115"/>
      <c r="R139" s="115"/>
      <c r="S139" s="115"/>
      <c r="T139" s="115"/>
      <c r="U139" s="115"/>
      <c r="V139" s="783"/>
      <c r="W139" s="135"/>
      <c r="X139" s="130"/>
      <c r="Y139" s="784"/>
      <c r="Z139" s="115"/>
      <c r="AA139" s="785"/>
    </row>
    <row r="140" spans="1:27">
      <c r="A140" s="169"/>
      <c r="B140" s="135"/>
      <c r="C140" s="781"/>
      <c r="D140" s="78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1"/>
      <c r="O140" s="787"/>
      <c r="P140" s="405"/>
      <c r="Q140" s="115"/>
      <c r="R140" s="115"/>
      <c r="S140" s="115"/>
      <c r="T140" s="115"/>
      <c r="U140" s="115"/>
      <c r="V140" s="783"/>
      <c r="W140" s="135"/>
      <c r="X140" s="130"/>
      <c r="Y140" s="784"/>
      <c r="Z140" s="115"/>
      <c r="AA140" s="790"/>
    </row>
    <row r="141" spans="1:27">
      <c r="A141" s="169"/>
      <c r="B141" s="135"/>
      <c r="C141" s="781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1"/>
      <c r="O141" s="787"/>
      <c r="P141" s="405"/>
      <c r="Q141" s="115"/>
      <c r="R141" s="115"/>
      <c r="S141" s="115"/>
      <c r="T141" s="115"/>
      <c r="U141" s="115"/>
      <c r="V141" s="783"/>
      <c r="W141" s="135"/>
      <c r="X141" s="130"/>
      <c r="Y141" s="784"/>
      <c r="Z141" s="115"/>
      <c r="AA141" s="788"/>
    </row>
    <row r="142" spans="1:27">
      <c r="A142" s="169"/>
      <c r="B142" s="135"/>
      <c r="C142" s="781"/>
      <c r="D142" s="782"/>
      <c r="E142" s="782"/>
      <c r="F142" s="107"/>
      <c r="G142" s="792"/>
      <c r="H142" s="797"/>
      <c r="I142" s="782"/>
      <c r="J142" s="782"/>
      <c r="K142" s="782"/>
      <c r="L142" s="782"/>
      <c r="M142" s="782"/>
      <c r="N142" s="791"/>
      <c r="O142" s="787"/>
      <c r="P142" s="405"/>
      <c r="Q142" s="115"/>
      <c r="R142" s="115"/>
      <c r="S142" s="115"/>
      <c r="T142" s="115"/>
      <c r="U142" s="115"/>
      <c r="V142" s="783"/>
      <c r="W142" s="135"/>
      <c r="X142" s="130"/>
      <c r="Y142" s="784"/>
      <c r="Z142" s="115"/>
      <c r="AA142" s="790"/>
    </row>
    <row r="143" spans="1:27">
      <c r="A143" s="169"/>
      <c r="B143" s="135"/>
      <c r="C143" s="781"/>
      <c r="D143" s="600"/>
      <c r="E143" s="782"/>
      <c r="F143" s="782"/>
      <c r="G143" s="782"/>
      <c r="H143" s="782"/>
      <c r="I143" s="782"/>
      <c r="J143" s="782"/>
      <c r="K143" s="782"/>
      <c r="L143" s="782"/>
      <c r="M143" s="782"/>
      <c r="N143" s="781"/>
      <c r="O143" s="787"/>
      <c r="P143" s="405"/>
      <c r="Q143" s="115"/>
      <c r="R143" s="115"/>
      <c r="S143" s="115"/>
      <c r="T143" s="115"/>
      <c r="U143" s="115"/>
      <c r="V143" s="783"/>
      <c r="W143" s="135"/>
      <c r="X143" s="130"/>
      <c r="Y143" s="784"/>
      <c r="Z143" s="115"/>
      <c r="AA143" s="785"/>
    </row>
    <row r="144" spans="1:27">
      <c r="A144" s="169"/>
      <c r="B144" s="135"/>
      <c r="C144" s="781"/>
      <c r="D144" s="600"/>
      <c r="E144" s="782"/>
      <c r="F144" s="782"/>
      <c r="G144" s="782"/>
      <c r="H144" s="782"/>
      <c r="I144" s="782"/>
      <c r="J144" s="782"/>
      <c r="K144" s="782"/>
      <c r="L144" s="782"/>
      <c r="M144" s="782"/>
      <c r="N144" s="781"/>
      <c r="O144" s="787"/>
      <c r="P144" s="405"/>
      <c r="Q144" s="115"/>
      <c r="R144" s="115"/>
      <c r="S144" s="115"/>
      <c r="T144" s="115"/>
      <c r="U144" s="115"/>
      <c r="V144" s="783"/>
      <c r="W144" s="135"/>
      <c r="X144" s="130"/>
      <c r="Y144" s="784"/>
      <c r="Z144" s="115"/>
      <c r="AA144" s="785"/>
    </row>
    <row r="145" spans="1:27">
      <c r="A145" s="169"/>
      <c r="B145" s="135"/>
      <c r="C145" s="781"/>
      <c r="D145" s="600"/>
      <c r="E145" s="782"/>
      <c r="F145" s="782"/>
      <c r="G145" s="782"/>
      <c r="H145" s="782"/>
      <c r="I145" s="782"/>
      <c r="J145" s="782"/>
      <c r="K145" s="782"/>
      <c r="L145" s="782"/>
      <c r="M145" s="782"/>
      <c r="N145" s="781"/>
      <c r="O145" s="787"/>
      <c r="P145" s="405"/>
      <c r="Q145" s="115"/>
      <c r="R145" s="115"/>
      <c r="S145" s="115"/>
      <c r="T145" s="115"/>
      <c r="U145" s="115"/>
      <c r="V145" s="783"/>
      <c r="W145" s="135"/>
      <c r="X145" s="130"/>
      <c r="Y145" s="784"/>
      <c r="Z145" s="115"/>
      <c r="AA145" s="785"/>
    </row>
    <row r="146" spans="1:27">
      <c r="A146" s="169"/>
      <c r="B146" s="135"/>
      <c r="C146" s="781"/>
      <c r="D146" s="600"/>
      <c r="E146" s="782"/>
      <c r="F146" s="782"/>
      <c r="G146" s="782"/>
      <c r="H146" s="782"/>
      <c r="I146" s="782"/>
      <c r="J146" s="782"/>
      <c r="K146" s="782"/>
      <c r="L146" s="782"/>
      <c r="M146" s="782"/>
      <c r="N146" s="781"/>
      <c r="O146" s="787"/>
      <c r="P146" s="405"/>
      <c r="Q146" s="115"/>
      <c r="R146" s="115"/>
      <c r="S146" s="115"/>
      <c r="T146" s="115"/>
      <c r="U146" s="115"/>
      <c r="V146" s="783"/>
      <c r="W146" s="135"/>
      <c r="X146" s="130"/>
      <c r="Y146" s="784"/>
      <c r="Z146" s="115"/>
      <c r="AA146" s="785"/>
    </row>
    <row r="147" spans="1:27">
      <c r="A147" s="169"/>
      <c r="B147" s="135"/>
      <c r="C147" s="781"/>
      <c r="D147" s="600"/>
      <c r="E147" s="782"/>
      <c r="F147" s="782"/>
      <c r="G147" s="782"/>
      <c r="H147" s="782"/>
      <c r="I147" s="782"/>
      <c r="J147" s="782"/>
      <c r="K147" s="782"/>
      <c r="L147" s="782"/>
      <c r="M147" s="782"/>
      <c r="N147" s="781"/>
      <c r="O147" s="787"/>
      <c r="P147" s="405"/>
      <c r="Q147" s="115"/>
      <c r="R147" s="115"/>
      <c r="S147" s="115"/>
      <c r="T147" s="115"/>
      <c r="U147" s="115"/>
      <c r="V147" s="783"/>
      <c r="W147" s="135"/>
      <c r="X147" s="130"/>
      <c r="Y147" s="784"/>
      <c r="Z147" s="115"/>
      <c r="AA147" s="785"/>
    </row>
    <row r="148" spans="1:27">
      <c r="A148" s="169"/>
      <c r="B148" s="135"/>
      <c r="C148" s="781"/>
      <c r="D148" s="600"/>
      <c r="E148" s="782"/>
      <c r="F148" s="782"/>
      <c r="G148" s="782"/>
      <c r="H148" s="782"/>
      <c r="I148" s="782"/>
      <c r="J148" s="782"/>
      <c r="K148" s="782"/>
      <c r="L148" s="782"/>
      <c r="M148" s="782"/>
      <c r="N148" s="781"/>
      <c r="O148" s="787"/>
      <c r="P148" s="405"/>
      <c r="Q148" s="115"/>
      <c r="R148" s="115"/>
      <c r="S148" s="115"/>
      <c r="T148" s="115"/>
      <c r="U148" s="115"/>
      <c r="V148" s="783"/>
      <c r="W148" s="135"/>
      <c r="X148" s="130"/>
      <c r="Y148" s="784"/>
      <c r="Z148" s="115"/>
      <c r="AA148" s="785"/>
    </row>
    <row r="149" spans="1:27" ht="13.5" customHeight="1">
      <c r="A149" s="169"/>
      <c r="B149" s="135"/>
      <c r="C149" s="781"/>
      <c r="D149" s="600"/>
      <c r="E149" s="782"/>
      <c r="F149" s="782"/>
      <c r="G149" s="782"/>
      <c r="H149" s="782"/>
      <c r="I149" s="782"/>
      <c r="J149" s="782"/>
      <c r="K149" s="782"/>
      <c r="L149" s="782"/>
      <c r="M149" s="782"/>
      <c r="N149" s="781"/>
      <c r="O149" s="787"/>
      <c r="P149" s="405"/>
      <c r="Q149" s="115"/>
      <c r="R149" s="115"/>
      <c r="S149" s="115"/>
      <c r="T149" s="115"/>
      <c r="U149" s="115"/>
      <c r="V149" s="783"/>
      <c r="W149" s="135"/>
      <c r="X149" s="130"/>
      <c r="Y149" s="784"/>
      <c r="Z149" s="115"/>
      <c r="AA149" s="785"/>
    </row>
    <row r="150" spans="1:27">
      <c r="A150" s="169"/>
      <c r="B150" s="135"/>
      <c r="C150" s="781"/>
      <c r="D150" s="600"/>
      <c r="E150" s="782"/>
      <c r="F150" s="782"/>
      <c r="G150" s="782"/>
      <c r="H150" s="782"/>
      <c r="I150" s="782"/>
      <c r="J150" s="782"/>
      <c r="K150" s="782"/>
      <c r="L150" s="782"/>
      <c r="M150" s="782"/>
      <c r="N150" s="781"/>
      <c r="O150" s="787"/>
      <c r="P150" s="405"/>
      <c r="Q150" s="115"/>
      <c r="R150" s="115"/>
      <c r="S150" s="115"/>
      <c r="T150" s="115"/>
      <c r="U150" s="115"/>
      <c r="V150" s="783"/>
      <c r="W150" s="135"/>
      <c r="X150" s="130"/>
      <c r="Y150" s="784"/>
      <c r="Z150" s="115"/>
      <c r="AA150" s="788"/>
    </row>
    <row r="151" spans="1:27" ht="12.75" customHeight="1">
      <c r="A151" s="169"/>
      <c r="B151" s="135"/>
      <c r="C151" s="781"/>
      <c r="D151" s="600"/>
      <c r="E151" s="792"/>
      <c r="F151" s="793"/>
      <c r="G151" s="782"/>
      <c r="H151" s="782"/>
      <c r="I151" s="782"/>
      <c r="J151" s="782"/>
      <c r="K151" s="792"/>
      <c r="L151" s="792"/>
      <c r="M151" s="782"/>
      <c r="N151" s="786"/>
      <c r="O151" s="787"/>
      <c r="P151" s="405"/>
      <c r="Q151" s="115"/>
      <c r="R151" s="115"/>
      <c r="S151" s="115"/>
      <c r="T151" s="115"/>
      <c r="U151" s="115"/>
      <c r="V151" s="783"/>
      <c r="W151" s="135"/>
      <c r="X151" s="130"/>
      <c r="Y151" s="784"/>
      <c r="Z151" s="115"/>
      <c r="AA151" s="794"/>
    </row>
    <row r="152" spans="1:27">
      <c r="A152" s="169"/>
      <c r="B152" s="135"/>
      <c r="C152" s="781"/>
      <c r="D152" s="600"/>
      <c r="E152" s="792"/>
      <c r="F152" s="793"/>
      <c r="G152" s="782"/>
      <c r="H152" s="782"/>
      <c r="I152" s="782"/>
      <c r="J152" s="782"/>
      <c r="K152" s="792"/>
      <c r="L152" s="792"/>
      <c r="M152" s="782"/>
      <c r="N152" s="781"/>
      <c r="O152" s="787"/>
      <c r="P152" s="405"/>
      <c r="Q152" s="115"/>
      <c r="R152" s="115"/>
      <c r="S152" s="115"/>
      <c r="T152" s="115"/>
      <c r="U152" s="115"/>
      <c r="V152" s="783"/>
      <c r="W152" s="135"/>
      <c r="X152" s="130"/>
      <c r="Y152" s="784"/>
      <c r="Z152" s="115"/>
      <c r="AA152" s="785"/>
    </row>
    <row r="153" spans="1:27" ht="12.75" customHeight="1">
      <c r="A153" s="169"/>
      <c r="B153" s="135"/>
      <c r="C153" s="781"/>
      <c r="D153" s="600"/>
      <c r="E153" s="792"/>
      <c r="F153" s="793"/>
      <c r="G153" s="782"/>
      <c r="H153" s="782"/>
      <c r="I153" s="782"/>
      <c r="J153" s="782"/>
      <c r="K153" s="792"/>
      <c r="L153" s="792"/>
      <c r="M153" s="782"/>
      <c r="N153" s="781"/>
      <c r="O153" s="787"/>
      <c r="P153" s="405"/>
      <c r="Q153" s="115"/>
      <c r="R153" s="115"/>
      <c r="S153" s="115"/>
      <c r="T153" s="115"/>
      <c r="U153" s="115"/>
      <c r="V153" s="783"/>
      <c r="W153" s="135"/>
      <c r="X153" s="130"/>
      <c r="Y153" s="784"/>
      <c r="Z153" s="115"/>
      <c r="AA153" s="785"/>
    </row>
    <row r="154" spans="1:27">
      <c r="A154" s="169"/>
      <c r="B154" s="135"/>
      <c r="C154" s="781"/>
      <c r="D154" s="806"/>
      <c r="E154" s="792"/>
      <c r="F154" s="793"/>
      <c r="G154" s="782"/>
      <c r="H154" s="804"/>
      <c r="I154" s="782"/>
      <c r="J154" s="804"/>
      <c r="K154" s="797"/>
      <c r="L154" s="797"/>
      <c r="M154" s="782"/>
      <c r="N154" s="781"/>
      <c r="O154" s="787"/>
      <c r="P154" s="405"/>
      <c r="Q154" s="115"/>
      <c r="R154" s="115"/>
      <c r="S154" s="115"/>
      <c r="T154" s="115"/>
      <c r="U154" s="115"/>
      <c r="V154" s="783"/>
      <c r="W154" s="135"/>
      <c r="X154" s="130"/>
      <c r="Y154" s="784"/>
      <c r="Z154" s="115"/>
      <c r="AA154" s="790"/>
    </row>
    <row r="155" spans="1:27">
      <c r="A155" s="169"/>
      <c r="B155" s="135"/>
      <c r="C155" s="781"/>
      <c r="D155" s="600"/>
      <c r="E155" s="797"/>
      <c r="F155" s="793"/>
      <c r="G155" s="782"/>
      <c r="H155" s="782"/>
      <c r="I155" s="782"/>
      <c r="J155" s="782"/>
      <c r="K155" s="797"/>
      <c r="L155" s="797"/>
      <c r="M155" s="782"/>
      <c r="N155" s="781"/>
      <c r="O155" s="787"/>
      <c r="P155" s="405"/>
      <c r="Q155" s="115"/>
      <c r="R155" s="115"/>
      <c r="S155" s="115"/>
      <c r="T155" s="115"/>
      <c r="U155" s="115"/>
      <c r="V155" s="783"/>
      <c r="W155" s="135"/>
      <c r="X155" s="130"/>
      <c r="Y155" s="784"/>
      <c r="Z155" s="115"/>
      <c r="AA155" s="785"/>
    </row>
    <row r="156" spans="1:27">
      <c r="A156" s="169"/>
      <c r="B156" s="135"/>
      <c r="C156" s="781"/>
      <c r="D156" s="600"/>
      <c r="E156" s="792"/>
      <c r="F156" s="793"/>
      <c r="G156" s="782"/>
      <c r="H156" s="782"/>
      <c r="I156" s="782"/>
      <c r="J156" s="782"/>
      <c r="K156" s="797"/>
      <c r="L156" s="792"/>
      <c r="M156" s="782"/>
      <c r="N156" s="781"/>
      <c r="O156" s="787"/>
      <c r="P156" s="405"/>
      <c r="Q156" s="115"/>
      <c r="R156" s="115"/>
      <c r="S156" s="115"/>
      <c r="T156" s="115"/>
      <c r="U156" s="115"/>
      <c r="V156" s="783"/>
      <c r="W156" s="135"/>
      <c r="X156" s="130"/>
      <c r="Y156" s="784"/>
      <c r="Z156" s="115"/>
      <c r="AA156" s="785"/>
    </row>
    <row r="157" spans="1:27">
      <c r="A157" s="169"/>
      <c r="B157" s="135"/>
      <c r="C157" s="781"/>
      <c r="D157" s="600"/>
      <c r="E157" s="797"/>
      <c r="F157" s="793"/>
      <c r="G157" s="782"/>
      <c r="H157" s="782"/>
      <c r="I157" s="782"/>
      <c r="J157" s="782"/>
      <c r="K157" s="793"/>
      <c r="L157" s="793"/>
      <c r="M157" s="107"/>
      <c r="N157" s="781"/>
      <c r="O157" s="787"/>
      <c r="P157" s="405"/>
      <c r="Q157" s="115"/>
      <c r="R157" s="115"/>
      <c r="S157" s="115"/>
      <c r="T157" s="115"/>
      <c r="U157" s="115"/>
      <c r="V157" s="783"/>
      <c r="W157" s="135"/>
      <c r="X157" s="130"/>
      <c r="Y157" s="784"/>
      <c r="Z157" s="115"/>
      <c r="AA157" s="785"/>
    </row>
    <row r="158" spans="1:27">
      <c r="A158" s="169"/>
      <c r="B158" s="135"/>
      <c r="C158" s="781"/>
      <c r="D158" s="600"/>
      <c r="E158" s="797"/>
      <c r="F158" s="797"/>
      <c r="G158" s="782"/>
      <c r="H158" s="782"/>
      <c r="I158" s="782"/>
      <c r="J158" s="792"/>
      <c r="K158" s="804"/>
      <c r="L158" s="797"/>
      <c r="M158" s="793"/>
      <c r="N158" s="781"/>
      <c r="O158" s="787"/>
      <c r="P158" s="405"/>
      <c r="Q158" s="115"/>
      <c r="R158" s="115"/>
      <c r="S158" s="115"/>
      <c r="T158" s="115"/>
      <c r="U158" s="115"/>
      <c r="V158" s="783"/>
      <c r="W158" s="135"/>
      <c r="X158" s="130"/>
      <c r="Y158" s="784"/>
      <c r="Z158" s="115"/>
      <c r="AA158" s="785"/>
    </row>
    <row r="159" spans="1:27" ht="10.5" customHeight="1">
      <c r="A159" s="169"/>
      <c r="B159" s="135"/>
      <c r="C159" s="781"/>
      <c r="D159" s="600"/>
      <c r="E159" s="792"/>
      <c r="F159" s="793"/>
      <c r="G159" s="782"/>
      <c r="H159" s="782"/>
      <c r="I159" s="782"/>
      <c r="J159" s="782"/>
      <c r="K159" s="792"/>
      <c r="L159" s="792"/>
      <c r="M159" s="782"/>
      <c r="N159" s="781"/>
      <c r="O159" s="787"/>
      <c r="P159" s="405"/>
      <c r="Q159" s="115"/>
      <c r="R159" s="115"/>
      <c r="S159" s="115"/>
      <c r="T159" s="115"/>
      <c r="U159" s="115"/>
      <c r="V159" s="783"/>
      <c r="W159" s="135"/>
      <c r="X159" s="130"/>
      <c r="Y159" s="784"/>
      <c r="Z159" s="115"/>
      <c r="AA159" s="785"/>
    </row>
    <row r="160" spans="1:27" ht="12.75" customHeight="1">
      <c r="A160" s="169"/>
      <c r="B160" s="135"/>
      <c r="C160" s="781"/>
      <c r="D160" s="600"/>
      <c r="E160" s="797"/>
      <c r="F160" s="793"/>
      <c r="G160" s="782"/>
      <c r="H160" s="782"/>
      <c r="I160" s="782"/>
      <c r="J160" s="782"/>
      <c r="K160" s="793"/>
      <c r="L160" s="793"/>
      <c r="M160" s="782"/>
      <c r="N160" s="781"/>
      <c r="O160" s="795"/>
      <c r="P160" s="405"/>
      <c r="Q160" s="115"/>
      <c r="R160" s="115"/>
      <c r="S160" s="115"/>
      <c r="T160" s="115"/>
      <c r="U160" s="115"/>
      <c r="V160" s="783"/>
      <c r="W160" s="135"/>
      <c r="X160" s="130"/>
      <c r="Y160" s="784"/>
      <c r="Z160" s="115"/>
      <c r="AA160" s="796"/>
    </row>
    <row r="161" spans="1:27">
      <c r="A161" s="169"/>
      <c r="B161" s="135"/>
      <c r="C161" s="781"/>
      <c r="D161" s="600"/>
      <c r="E161" s="792"/>
      <c r="F161" s="793"/>
      <c r="G161" s="782"/>
      <c r="H161" s="782"/>
      <c r="I161" s="782"/>
      <c r="J161" s="782"/>
      <c r="K161" s="793"/>
      <c r="L161" s="793"/>
      <c r="M161" s="782"/>
      <c r="N161" s="781"/>
      <c r="O161" s="787"/>
      <c r="P161" s="405"/>
      <c r="Q161" s="115"/>
      <c r="R161" s="115"/>
      <c r="S161" s="115"/>
      <c r="T161" s="115"/>
      <c r="U161" s="115"/>
      <c r="V161" s="783"/>
      <c r="W161" s="135"/>
      <c r="X161" s="130"/>
      <c r="Y161" s="784"/>
      <c r="Z161" s="115"/>
      <c r="AA161" s="785"/>
    </row>
    <row r="162" spans="1:27" ht="12.75" customHeight="1">
      <c r="A162" s="169"/>
      <c r="B162" s="135"/>
      <c r="C162" s="781"/>
      <c r="D162" s="600"/>
      <c r="E162" s="793"/>
      <c r="F162" s="797"/>
      <c r="G162" s="782"/>
      <c r="H162" s="782"/>
      <c r="I162" s="782"/>
      <c r="J162" s="782"/>
      <c r="K162" s="804"/>
      <c r="L162" s="797"/>
      <c r="M162" s="782"/>
      <c r="N162" s="781"/>
      <c r="O162" s="795"/>
      <c r="P162" s="405"/>
      <c r="Q162" s="115"/>
      <c r="R162" s="115"/>
      <c r="S162" s="115"/>
      <c r="T162" s="115"/>
      <c r="U162" s="115"/>
      <c r="V162" s="783"/>
      <c r="W162" s="135"/>
      <c r="X162" s="130"/>
      <c r="Y162" s="784"/>
      <c r="Z162" s="115"/>
      <c r="AA162" s="796"/>
    </row>
    <row r="163" spans="1:27" hidden="1">
      <c r="A163" s="169"/>
      <c r="B163" s="135"/>
      <c r="C163" s="781"/>
      <c r="D163" s="600"/>
      <c r="E163" s="797"/>
      <c r="F163" s="793"/>
      <c r="G163" s="782"/>
      <c r="H163" s="782"/>
      <c r="I163" s="782"/>
      <c r="J163" s="782"/>
      <c r="K163" s="792"/>
      <c r="L163" s="792"/>
      <c r="M163" s="782"/>
      <c r="N163" s="781"/>
      <c r="O163" s="787"/>
      <c r="P163" s="405"/>
      <c r="Q163" s="115"/>
      <c r="R163" s="115"/>
      <c r="S163" s="115"/>
      <c r="T163" s="115"/>
      <c r="U163" s="115"/>
      <c r="V163" s="783"/>
      <c r="W163" s="135"/>
      <c r="X163" s="130"/>
      <c r="Y163" s="784"/>
      <c r="Z163" s="115"/>
      <c r="AA163" s="790"/>
    </row>
    <row r="164" spans="1:27" ht="13.5" customHeight="1">
      <c r="A164" s="169"/>
      <c r="B164" s="110"/>
      <c r="C164" s="781"/>
      <c r="D164" s="600"/>
      <c r="E164" s="793"/>
      <c r="F164" s="793"/>
      <c r="G164" s="782"/>
      <c r="H164" s="782"/>
      <c r="I164" s="782"/>
      <c r="J164" s="782"/>
      <c r="K164" s="797"/>
      <c r="L164" s="797"/>
      <c r="M164" s="782"/>
      <c r="N164" s="781"/>
      <c r="O164" s="787"/>
      <c r="P164" s="405"/>
      <c r="Q164" s="115"/>
      <c r="R164" s="115"/>
      <c r="S164" s="115"/>
      <c r="T164" s="115"/>
      <c r="U164" s="115"/>
      <c r="V164" s="783"/>
      <c r="W164" s="135"/>
      <c r="X164" s="130"/>
      <c r="Y164" s="784"/>
      <c r="Z164" s="115"/>
      <c r="AA164" s="785"/>
    </row>
    <row r="165" spans="1:27" ht="12.75" customHeight="1">
      <c r="A165" s="169"/>
      <c r="B165" s="135"/>
      <c r="C165" s="781"/>
      <c r="D165" s="600"/>
      <c r="E165" s="792"/>
      <c r="F165" s="793"/>
      <c r="G165" s="804"/>
      <c r="H165" s="782"/>
      <c r="I165" s="782"/>
      <c r="J165" s="782"/>
      <c r="K165" s="792"/>
      <c r="L165" s="793"/>
      <c r="M165" s="782"/>
      <c r="N165" s="786"/>
      <c r="O165" s="795"/>
      <c r="P165" s="405"/>
      <c r="Q165" s="115"/>
      <c r="R165" s="115"/>
      <c r="S165" s="115"/>
      <c r="T165" s="115"/>
      <c r="U165" s="115"/>
      <c r="V165" s="783"/>
      <c r="W165" s="135"/>
      <c r="X165" s="130"/>
      <c r="Y165" s="784"/>
      <c r="Z165" s="115"/>
      <c r="AA165" s="796"/>
    </row>
    <row r="166" spans="1:27" ht="12.75" customHeight="1">
      <c r="A166" s="169"/>
      <c r="B166" s="135"/>
      <c r="C166" s="781"/>
      <c r="D166" s="600"/>
      <c r="E166" s="804"/>
      <c r="F166" s="804"/>
      <c r="G166" s="782"/>
      <c r="H166" s="782"/>
      <c r="I166" s="782"/>
      <c r="J166" s="782"/>
      <c r="K166" s="805"/>
      <c r="L166" s="804"/>
      <c r="M166" s="782"/>
      <c r="N166" s="786"/>
      <c r="O166" s="787"/>
      <c r="P166" s="405"/>
      <c r="Q166" s="115"/>
      <c r="R166" s="115"/>
      <c r="S166" s="115"/>
      <c r="T166" s="115"/>
      <c r="U166" s="115"/>
      <c r="V166" s="783"/>
      <c r="W166" s="135"/>
      <c r="X166" s="130"/>
      <c r="Y166" s="784"/>
      <c r="Z166" s="115"/>
      <c r="AA166" s="799"/>
    </row>
    <row r="167" spans="1:27" ht="12.75" customHeight="1">
      <c r="A167" s="169"/>
      <c r="B167" s="135"/>
      <c r="C167" s="781"/>
      <c r="D167" s="800"/>
      <c r="E167" s="166"/>
      <c r="F167" s="166"/>
      <c r="G167" s="166"/>
      <c r="H167" s="166"/>
      <c r="I167" s="166"/>
      <c r="J167" s="166"/>
      <c r="K167" s="166"/>
      <c r="L167" s="166"/>
      <c r="M167" s="166"/>
      <c r="N167" s="786"/>
      <c r="O167" s="787"/>
      <c r="P167" s="405"/>
      <c r="Q167" s="115"/>
      <c r="R167" s="115"/>
      <c r="S167" s="115"/>
      <c r="T167" s="115"/>
      <c r="U167" s="115"/>
      <c r="V167" s="783"/>
      <c r="W167" s="135"/>
      <c r="X167" s="130"/>
      <c r="Y167" s="784"/>
      <c r="Z167" s="115"/>
      <c r="AA167" s="785"/>
    </row>
    <row r="168" spans="1:27" ht="12.75" customHeight="1">
      <c r="A168" s="169"/>
      <c r="B168" s="135"/>
      <c r="C168" s="781"/>
      <c r="D168" s="800"/>
      <c r="E168" s="166"/>
      <c r="F168" s="166"/>
      <c r="G168" s="166"/>
      <c r="H168" s="166"/>
      <c r="I168" s="166"/>
      <c r="J168" s="166"/>
      <c r="K168" s="166"/>
      <c r="L168" s="166"/>
      <c r="M168" s="166"/>
      <c r="N168" s="786"/>
      <c r="O168" s="787"/>
      <c r="P168" s="405"/>
      <c r="Q168" s="115"/>
      <c r="R168" s="115"/>
      <c r="S168" s="115"/>
      <c r="T168" s="115"/>
      <c r="U168" s="115"/>
      <c r="V168" s="783"/>
      <c r="W168" s="135"/>
      <c r="X168" s="130"/>
      <c r="Y168" s="784"/>
      <c r="Z168" s="115"/>
      <c r="AA168" s="785"/>
    </row>
    <row r="169" spans="1:27" ht="11.25" customHeight="1">
      <c r="A169" s="169"/>
      <c r="B169" s="135"/>
      <c r="C169" s="781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786"/>
      <c r="O169" s="787"/>
      <c r="P169" s="405"/>
      <c r="Q169" s="115"/>
      <c r="R169" s="115"/>
      <c r="S169" s="115"/>
      <c r="T169" s="115"/>
      <c r="U169" s="115"/>
      <c r="V169" s="783"/>
      <c r="W169" s="135"/>
      <c r="X169" s="130"/>
      <c r="Y169" s="784"/>
      <c r="Z169" s="115"/>
      <c r="AA169" s="785"/>
    </row>
    <row r="170" spans="1:27" ht="12.75" customHeight="1">
      <c r="A170" s="169"/>
      <c r="B170" s="135"/>
      <c r="C170" s="781"/>
      <c r="D170" s="166"/>
      <c r="E170" s="166"/>
      <c r="F170" s="166"/>
      <c r="G170" s="166"/>
      <c r="H170" s="166"/>
      <c r="I170" s="166"/>
      <c r="J170" s="801"/>
      <c r="K170" s="166"/>
      <c r="L170" s="166"/>
      <c r="M170" s="166"/>
      <c r="N170" s="789"/>
      <c r="O170" s="787"/>
      <c r="P170" s="405"/>
      <c r="Q170" s="115"/>
      <c r="R170" s="115"/>
      <c r="S170" s="115"/>
      <c r="T170" s="115"/>
      <c r="U170" s="115"/>
      <c r="V170" s="802"/>
      <c r="W170" s="135"/>
      <c r="X170" s="803"/>
      <c r="Y170" s="784"/>
      <c r="Z170" s="115"/>
      <c r="AA170" s="785"/>
    </row>
    <row r="171" spans="1:27" ht="11.2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</row>
    <row r="172" spans="1:27" ht="12.75" customHeight="1">
      <c r="A172" s="211"/>
      <c r="B172" s="115"/>
      <c r="C172" s="211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2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</row>
    <row r="173" spans="1:27">
      <c r="A173" s="115"/>
      <c r="B173" s="135"/>
      <c r="C173" s="405"/>
      <c r="D173" s="215"/>
      <c r="E173" s="215"/>
      <c r="F173" s="215"/>
      <c r="G173" s="215"/>
      <c r="H173" s="215"/>
      <c r="I173" s="215"/>
      <c r="J173" s="215"/>
      <c r="K173" s="215"/>
      <c r="L173" s="135"/>
      <c r="M173" s="135"/>
      <c r="N173" s="107"/>
      <c r="O173" s="107"/>
      <c r="P173" s="135"/>
      <c r="Q173" s="405"/>
      <c r="R173" s="115"/>
      <c r="S173" s="405"/>
      <c r="T173" s="135"/>
      <c r="U173" s="115"/>
      <c r="V173" s="115"/>
      <c r="W173" s="115"/>
      <c r="X173" s="115"/>
      <c r="Y173" s="115"/>
      <c r="Z173" s="115"/>
      <c r="AA173" s="115"/>
    </row>
    <row r="174" spans="1:27">
      <c r="A174" s="115"/>
      <c r="B174" s="135"/>
      <c r="C174" s="107"/>
      <c r="D174" s="215"/>
      <c r="E174" s="215"/>
      <c r="F174" s="215"/>
      <c r="G174" s="215"/>
      <c r="H174" s="215"/>
      <c r="I174" s="215"/>
      <c r="J174" s="215"/>
      <c r="K174" s="215"/>
      <c r="L174" s="135"/>
      <c r="M174" s="135"/>
      <c r="N174" s="107"/>
      <c r="O174" s="107"/>
      <c r="P174" s="135"/>
      <c r="Q174" s="405"/>
      <c r="R174" s="115"/>
      <c r="S174" s="405"/>
      <c r="T174" s="135"/>
      <c r="U174" s="115"/>
      <c r="V174" s="115"/>
      <c r="W174" s="115"/>
      <c r="X174" s="115"/>
      <c r="Y174" s="115"/>
      <c r="Z174" s="115"/>
      <c r="AA174" s="115"/>
    </row>
    <row r="175" spans="1:27">
      <c r="A175" s="115"/>
      <c r="B175" s="405"/>
      <c r="C175" s="405"/>
      <c r="D175" s="215"/>
      <c r="E175" s="215"/>
      <c r="F175" s="215"/>
      <c r="G175" s="215"/>
      <c r="H175" s="115"/>
      <c r="I175" s="115"/>
      <c r="J175" s="215"/>
      <c r="K175" s="113"/>
      <c r="L175" s="135"/>
      <c r="M175" s="135"/>
      <c r="N175" s="107"/>
      <c r="O175" s="107"/>
      <c r="P175" s="405"/>
      <c r="Q175" s="405"/>
      <c r="R175" s="115"/>
      <c r="S175" s="405"/>
      <c r="T175" s="135"/>
      <c r="U175" s="115"/>
      <c r="V175" s="115"/>
      <c r="W175" s="115"/>
      <c r="X175" s="115"/>
      <c r="Y175" s="115"/>
      <c r="Z175" s="115"/>
      <c r="AA175" s="778"/>
    </row>
    <row r="176" spans="1:27">
      <c r="A176" s="115"/>
      <c r="B176" s="135"/>
      <c r="C176" s="13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107"/>
      <c r="O176" s="107"/>
      <c r="P176" s="405"/>
      <c r="Q176" s="405"/>
      <c r="R176" s="115"/>
      <c r="S176" s="405"/>
      <c r="T176" s="135"/>
      <c r="U176" s="115"/>
      <c r="V176" s="115"/>
      <c r="W176" s="115"/>
      <c r="X176" s="115"/>
      <c r="Y176" s="366"/>
      <c r="Z176" s="115"/>
      <c r="AA176" s="778"/>
    </row>
    <row r="177" spans="1:27">
      <c r="A177" s="115"/>
      <c r="B177" s="405"/>
      <c r="C177" s="11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107"/>
      <c r="O177" s="107"/>
      <c r="P177" s="135"/>
      <c r="Q177" s="405"/>
      <c r="R177" s="115"/>
      <c r="S177" s="405"/>
      <c r="T177" s="135"/>
      <c r="U177" s="115"/>
      <c r="V177" s="115"/>
      <c r="W177" s="115"/>
      <c r="X177" s="115"/>
      <c r="Y177" s="366"/>
      <c r="Z177" s="115"/>
      <c r="AA177" s="779"/>
    </row>
    <row r="178" spans="1:27">
      <c r="A178" s="115"/>
      <c r="B178" s="135"/>
      <c r="C178" s="215"/>
      <c r="D178" s="135"/>
      <c r="E178" s="135"/>
      <c r="F178" s="135"/>
      <c r="G178" s="135"/>
      <c r="H178" s="110"/>
      <c r="I178" s="135"/>
      <c r="J178" s="135"/>
      <c r="K178" s="135"/>
      <c r="L178" s="135"/>
      <c r="M178" s="110"/>
      <c r="N178" s="107"/>
      <c r="O178" s="107"/>
      <c r="P178" s="215"/>
      <c r="Q178" s="405"/>
      <c r="R178" s="135"/>
      <c r="S178" s="405"/>
      <c r="T178" s="135"/>
      <c r="U178" s="115"/>
      <c r="V178" s="296"/>
      <c r="W178" s="405"/>
      <c r="X178" s="169"/>
      <c r="Y178" s="780"/>
      <c r="Z178" s="115"/>
      <c r="AA178" s="779"/>
    </row>
    <row r="179" spans="1:27">
      <c r="A179" s="169"/>
      <c r="B179" s="135"/>
      <c r="C179" s="781"/>
      <c r="D179" s="797"/>
      <c r="E179" s="782"/>
      <c r="F179" s="782"/>
      <c r="G179" s="782"/>
      <c r="H179" s="782"/>
      <c r="I179" s="782"/>
      <c r="J179" s="782"/>
      <c r="K179" s="782"/>
      <c r="L179" s="782"/>
      <c r="M179" s="782"/>
      <c r="N179" s="781"/>
      <c r="O179" s="405"/>
      <c r="P179" s="405"/>
      <c r="Q179" s="115"/>
      <c r="R179" s="612"/>
      <c r="S179" s="115"/>
      <c r="T179" s="115"/>
      <c r="U179" s="115"/>
      <c r="V179" s="783"/>
      <c r="W179" s="135"/>
      <c r="X179" s="130"/>
      <c r="Y179" s="784"/>
      <c r="Z179" s="115"/>
      <c r="AA179" s="785"/>
    </row>
    <row r="180" spans="1:27">
      <c r="A180" s="169"/>
      <c r="B180" s="135"/>
      <c r="C180" s="781"/>
      <c r="D180" s="797"/>
      <c r="E180" s="782"/>
      <c r="F180" s="782"/>
      <c r="G180" s="782"/>
      <c r="H180" s="782"/>
      <c r="I180" s="782"/>
      <c r="J180" s="782"/>
      <c r="K180" s="782"/>
      <c r="L180" s="782"/>
      <c r="M180" s="782"/>
      <c r="N180" s="786"/>
      <c r="O180" s="787"/>
      <c r="P180" s="405"/>
      <c r="Q180" s="115"/>
      <c r="R180" s="115"/>
      <c r="S180" s="115"/>
      <c r="T180" s="115"/>
      <c r="U180" s="115"/>
      <c r="V180" s="783"/>
      <c r="W180" s="135"/>
      <c r="X180" s="130"/>
      <c r="Y180" s="784"/>
      <c r="Z180" s="115"/>
      <c r="AA180" s="785"/>
    </row>
    <row r="181" spans="1:27" ht="12" customHeight="1">
      <c r="A181" s="169"/>
      <c r="B181" s="135"/>
      <c r="C181" s="781"/>
      <c r="D181" s="797"/>
      <c r="E181" s="782"/>
      <c r="F181" s="782"/>
      <c r="G181" s="797"/>
      <c r="H181" s="782"/>
      <c r="I181" s="782"/>
      <c r="J181" s="797"/>
      <c r="K181" s="782"/>
      <c r="L181" s="782"/>
      <c r="M181" s="782"/>
      <c r="N181" s="781"/>
      <c r="O181" s="787"/>
      <c r="P181" s="405"/>
      <c r="Q181" s="115"/>
      <c r="R181" s="115"/>
      <c r="S181" s="115"/>
      <c r="T181" s="115"/>
      <c r="U181" s="115"/>
      <c r="V181" s="783"/>
      <c r="W181" s="135"/>
      <c r="X181" s="130"/>
      <c r="Y181" s="784"/>
      <c r="Z181" s="115"/>
      <c r="AA181" s="788"/>
    </row>
    <row r="182" spans="1:27">
      <c r="A182" s="169"/>
      <c r="B182" s="135"/>
      <c r="C182" s="781"/>
      <c r="D182" s="797"/>
      <c r="E182" s="782"/>
      <c r="F182" s="782"/>
      <c r="G182" s="782"/>
      <c r="H182" s="782"/>
      <c r="I182" s="782"/>
      <c r="J182" s="782"/>
      <c r="K182" s="782"/>
      <c r="L182" s="782"/>
      <c r="M182" s="797"/>
      <c r="N182" s="789"/>
      <c r="O182" s="787"/>
      <c r="P182" s="405"/>
      <c r="Q182" s="115"/>
      <c r="R182" s="115"/>
      <c r="S182" s="115"/>
      <c r="T182" s="115"/>
      <c r="U182" s="115"/>
      <c r="V182" s="783"/>
      <c r="W182" s="135"/>
      <c r="X182" s="130"/>
      <c r="Y182" s="784"/>
      <c r="Z182" s="115"/>
      <c r="AA182" s="785"/>
    </row>
    <row r="183" spans="1:27" ht="12.75" customHeight="1">
      <c r="A183" s="169"/>
      <c r="B183" s="135"/>
      <c r="C183" s="781"/>
      <c r="D183" s="797"/>
      <c r="E183" s="782"/>
      <c r="F183" s="782"/>
      <c r="G183" s="782"/>
      <c r="H183" s="782"/>
      <c r="I183" s="782"/>
      <c r="J183" s="782"/>
      <c r="K183" s="782"/>
      <c r="L183" s="782"/>
      <c r="M183" s="782"/>
      <c r="N183" s="781"/>
      <c r="O183" s="787"/>
      <c r="P183" s="405"/>
      <c r="Q183" s="115"/>
      <c r="R183" s="115"/>
      <c r="S183" s="115"/>
      <c r="T183" s="115"/>
      <c r="U183" s="115"/>
      <c r="V183" s="783"/>
      <c r="W183" s="135"/>
      <c r="X183" s="130"/>
      <c r="Y183" s="784"/>
      <c r="Z183" s="115"/>
      <c r="AA183" s="790"/>
    </row>
    <row r="184" spans="1:27">
      <c r="A184" s="169"/>
      <c r="B184" s="135"/>
      <c r="C184" s="781"/>
      <c r="D184" s="797"/>
      <c r="E184" s="782"/>
      <c r="F184" s="782"/>
      <c r="G184" s="782"/>
      <c r="H184" s="782"/>
      <c r="I184" s="782"/>
      <c r="J184" s="782"/>
      <c r="K184" s="782"/>
      <c r="L184" s="782"/>
      <c r="M184" s="782"/>
      <c r="N184" s="781"/>
      <c r="O184" s="787"/>
      <c r="P184" s="405"/>
      <c r="Q184" s="115"/>
      <c r="R184" s="115"/>
      <c r="S184" s="115"/>
      <c r="T184" s="115"/>
      <c r="U184" s="115"/>
      <c r="V184" s="783"/>
      <c r="W184" s="135"/>
      <c r="X184" s="130"/>
      <c r="Y184" s="784"/>
      <c r="Z184" s="115"/>
      <c r="AA184" s="788"/>
    </row>
    <row r="185" spans="1:27" ht="15" customHeight="1">
      <c r="A185" s="169"/>
      <c r="B185" s="135"/>
      <c r="C185" s="781"/>
      <c r="D185" s="797"/>
      <c r="E185" s="782"/>
      <c r="F185" s="107"/>
      <c r="G185" s="792"/>
      <c r="H185" s="797"/>
      <c r="I185" s="782"/>
      <c r="J185" s="782"/>
      <c r="K185" s="782"/>
      <c r="L185" s="782"/>
      <c r="M185" s="782"/>
      <c r="N185" s="791"/>
      <c r="O185" s="787"/>
      <c r="P185" s="405"/>
      <c r="Q185" s="115"/>
      <c r="R185" s="115"/>
      <c r="S185" s="115"/>
      <c r="T185" s="115"/>
      <c r="U185" s="115"/>
      <c r="V185" s="783"/>
      <c r="W185" s="135"/>
      <c r="X185" s="130"/>
      <c r="Y185" s="784"/>
      <c r="Z185" s="115"/>
      <c r="AA185" s="790"/>
    </row>
    <row r="186" spans="1:27">
      <c r="A186" s="169"/>
      <c r="B186" s="135"/>
      <c r="C186" s="781"/>
      <c r="D186" s="797"/>
      <c r="E186" s="782"/>
      <c r="F186" s="782"/>
      <c r="G186" s="782"/>
      <c r="H186" s="782"/>
      <c r="I186" s="782"/>
      <c r="J186" s="782"/>
      <c r="K186" s="782"/>
      <c r="L186" s="782"/>
      <c r="M186" s="782"/>
      <c r="N186" s="781"/>
      <c r="O186" s="787"/>
      <c r="P186" s="405"/>
      <c r="Q186" s="115"/>
      <c r="R186" s="115"/>
      <c r="S186" s="115"/>
      <c r="T186" s="115"/>
      <c r="U186" s="115"/>
      <c r="V186" s="783"/>
      <c r="W186" s="135"/>
      <c r="X186" s="130"/>
      <c r="Y186" s="784"/>
      <c r="Z186" s="115"/>
      <c r="AA186" s="785"/>
    </row>
    <row r="187" spans="1:27">
      <c r="A187" s="169"/>
      <c r="B187" s="135"/>
      <c r="C187" s="781"/>
      <c r="D187" s="797"/>
      <c r="E187" s="782"/>
      <c r="F187" s="782"/>
      <c r="G187" s="782"/>
      <c r="H187" s="782"/>
      <c r="I187" s="782"/>
      <c r="J187" s="782"/>
      <c r="K187" s="782"/>
      <c r="L187" s="782"/>
      <c r="M187" s="782"/>
      <c r="N187" s="781"/>
      <c r="O187" s="787"/>
      <c r="P187" s="405"/>
      <c r="Q187" s="115"/>
      <c r="R187" s="115"/>
      <c r="S187" s="115"/>
      <c r="T187" s="115"/>
      <c r="U187" s="115"/>
      <c r="V187" s="783"/>
      <c r="W187" s="135"/>
      <c r="X187" s="130"/>
      <c r="Y187" s="784"/>
      <c r="Z187" s="115"/>
      <c r="AA187" s="785"/>
    </row>
    <row r="188" spans="1:27">
      <c r="A188" s="169"/>
      <c r="B188" s="135"/>
      <c r="C188" s="781"/>
      <c r="D188" s="797"/>
      <c r="E188" s="782"/>
      <c r="F188" s="782"/>
      <c r="G188" s="782"/>
      <c r="H188" s="782"/>
      <c r="I188" s="782"/>
      <c r="J188" s="782"/>
      <c r="K188" s="782"/>
      <c r="L188" s="782"/>
      <c r="M188" s="782"/>
      <c r="N188" s="781"/>
      <c r="O188" s="787"/>
      <c r="P188" s="405"/>
      <c r="Q188" s="115"/>
      <c r="R188" s="115"/>
      <c r="S188" s="115"/>
      <c r="T188" s="115"/>
      <c r="U188" s="115"/>
      <c r="V188" s="783"/>
      <c r="W188" s="135"/>
      <c r="X188" s="130"/>
      <c r="Y188" s="784"/>
      <c r="Z188" s="115"/>
      <c r="AA188" s="785"/>
    </row>
    <row r="189" spans="1:27">
      <c r="A189" s="169"/>
      <c r="B189" s="135"/>
      <c r="C189" s="781"/>
      <c r="D189" s="797"/>
      <c r="E189" s="782"/>
      <c r="F189" s="782"/>
      <c r="G189" s="782"/>
      <c r="H189" s="782"/>
      <c r="I189" s="782"/>
      <c r="J189" s="782"/>
      <c r="K189" s="782"/>
      <c r="L189" s="782"/>
      <c r="M189" s="782"/>
      <c r="N189" s="781"/>
      <c r="O189" s="787"/>
      <c r="P189" s="405"/>
      <c r="Q189" s="115"/>
      <c r="R189" s="115"/>
      <c r="S189" s="115"/>
      <c r="T189" s="115"/>
      <c r="U189" s="115"/>
      <c r="V189" s="783"/>
      <c r="W189" s="135"/>
      <c r="X189" s="130"/>
      <c r="Y189" s="784"/>
      <c r="Z189" s="115"/>
      <c r="AA189" s="785"/>
    </row>
    <row r="190" spans="1:27">
      <c r="A190" s="169"/>
      <c r="B190" s="135"/>
      <c r="C190" s="781"/>
      <c r="D190" s="797"/>
      <c r="E190" s="782"/>
      <c r="F190" s="782"/>
      <c r="G190" s="782"/>
      <c r="H190" s="782"/>
      <c r="I190" s="782"/>
      <c r="J190" s="782"/>
      <c r="K190" s="782"/>
      <c r="L190" s="782"/>
      <c r="M190" s="782"/>
      <c r="N190" s="781"/>
      <c r="O190" s="787"/>
      <c r="P190" s="405"/>
      <c r="Q190" s="115"/>
      <c r="R190" s="115"/>
      <c r="S190" s="115"/>
      <c r="T190" s="115"/>
      <c r="U190" s="115"/>
      <c r="V190" s="783"/>
      <c r="W190" s="135"/>
      <c r="X190" s="130"/>
      <c r="Y190" s="784"/>
      <c r="Z190" s="115"/>
      <c r="AA190" s="785"/>
    </row>
    <row r="191" spans="1:27">
      <c r="A191" s="169"/>
      <c r="B191" s="135"/>
      <c r="C191" s="781"/>
      <c r="D191" s="797"/>
      <c r="E191" s="782"/>
      <c r="F191" s="782"/>
      <c r="G191" s="782"/>
      <c r="H191" s="782"/>
      <c r="I191" s="782"/>
      <c r="J191" s="782"/>
      <c r="K191" s="782"/>
      <c r="L191" s="782"/>
      <c r="M191" s="782"/>
      <c r="N191" s="781"/>
      <c r="O191" s="787"/>
      <c r="P191" s="405"/>
      <c r="Q191" s="115"/>
      <c r="R191" s="115"/>
      <c r="S191" s="115"/>
      <c r="T191" s="115"/>
      <c r="U191" s="115"/>
      <c r="V191" s="783"/>
      <c r="W191" s="135"/>
      <c r="X191" s="130"/>
      <c r="Y191" s="784"/>
      <c r="Z191" s="115"/>
      <c r="AA191" s="785"/>
    </row>
    <row r="192" spans="1:27">
      <c r="A192" s="169"/>
      <c r="B192" s="135"/>
      <c r="C192" s="781"/>
      <c r="D192" s="797"/>
      <c r="E192" s="782"/>
      <c r="F192" s="782"/>
      <c r="G192" s="782"/>
      <c r="H192" s="782"/>
      <c r="I192" s="782"/>
      <c r="J192" s="782"/>
      <c r="K192" s="782"/>
      <c r="L192" s="782"/>
      <c r="M192" s="782"/>
      <c r="N192" s="781"/>
      <c r="O192" s="787"/>
      <c r="P192" s="405"/>
      <c r="Q192" s="115"/>
      <c r="R192" s="115"/>
      <c r="S192" s="115"/>
      <c r="T192" s="115"/>
      <c r="U192" s="115"/>
      <c r="V192" s="783"/>
      <c r="W192" s="135"/>
      <c r="X192" s="130"/>
      <c r="Y192" s="784"/>
      <c r="Z192" s="115"/>
      <c r="AA192" s="785"/>
    </row>
    <row r="193" spans="1:27" ht="13.5" customHeight="1">
      <c r="A193" s="169"/>
      <c r="B193" s="135"/>
      <c r="C193" s="781"/>
      <c r="D193" s="797"/>
      <c r="E193" s="782"/>
      <c r="F193" s="782"/>
      <c r="G193" s="782"/>
      <c r="H193" s="782"/>
      <c r="I193" s="782"/>
      <c r="J193" s="782"/>
      <c r="K193" s="782"/>
      <c r="L193" s="782"/>
      <c r="M193" s="782"/>
      <c r="N193" s="781"/>
      <c r="O193" s="787"/>
      <c r="P193" s="405"/>
      <c r="Q193" s="115"/>
      <c r="R193" s="115"/>
      <c r="S193" s="115"/>
      <c r="T193" s="115"/>
      <c r="U193" s="115"/>
      <c r="V193" s="783"/>
      <c r="W193" s="135"/>
      <c r="X193" s="130"/>
      <c r="Y193" s="784"/>
      <c r="Z193" s="115"/>
      <c r="AA193" s="788"/>
    </row>
    <row r="194" spans="1:27" ht="12" customHeight="1">
      <c r="A194" s="169"/>
      <c r="B194" s="135"/>
      <c r="C194" s="781"/>
      <c r="D194" s="800"/>
      <c r="E194" s="792"/>
      <c r="F194" s="793"/>
      <c r="G194" s="782"/>
      <c r="H194" s="782"/>
      <c r="I194" s="782"/>
      <c r="J194" s="782"/>
      <c r="K194" s="792"/>
      <c r="L194" s="792"/>
      <c r="M194" s="782"/>
      <c r="N194" s="786"/>
      <c r="O194" s="787"/>
      <c r="P194" s="405"/>
      <c r="Q194" s="115"/>
      <c r="R194" s="115"/>
      <c r="S194" s="115"/>
      <c r="T194" s="115"/>
      <c r="U194" s="115"/>
      <c r="V194" s="783"/>
      <c r="W194" s="135"/>
      <c r="X194" s="130"/>
      <c r="Y194" s="784"/>
      <c r="Z194" s="115"/>
      <c r="AA194" s="794"/>
    </row>
    <row r="195" spans="1:27">
      <c r="A195" s="169"/>
      <c r="B195" s="135"/>
      <c r="C195" s="781"/>
      <c r="D195" s="800"/>
      <c r="E195" s="792"/>
      <c r="F195" s="793"/>
      <c r="G195" s="782"/>
      <c r="H195" s="782"/>
      <c r="I195" s="782"/>
      <c r="J195" s="782"/>
      <c r="K195" s="792"/>
      <c r="L195" s="792"/>
      <c r="M195" s="782"/>
      <c r="N195" s="781"/>
      <c r="O195" s="787"/>
      <c r="P195" s="405"/>
      <c r="Q195" s="115"/>
      <c r="R195" s="115"/>
      <c r="S195" s="115"/>
      <c r="T195" s="115"/>
      <c r="U195" s="115"/>
      <c r="V195" s="783"/>
      <c r="W195" s="135"/>
      <c r="X195" s="130"/>
      <c r="Y195" s="784"/>
      <c r="Z195" s="115"/>
      <c r="AA195" s="785"/>
    </row>
    <row r="196" spans="1:27" ht="13.5" customHeight="1">
      <c r="A196" s="169"/>
      <c r="B196" s="135"/>
      <c r="C196" s="781"/>
      <c r="D196" s="800"/>
      <c r="E196" s="792"/>
      <c r="F196" s="793"/>
      <c r="G196" s="782"/>
      <c r="H196" s="782"/>
      <c r="I196" s="782"/>
      <c r="J196" s="782"/>
      <c r="K196" s="792"/>
      <c r="L196" s="792"/>
      <c r="M196" s="782"/>
      <c r="N196" s="781"/>
      <c r="O196" s="787"/>
      <c r="P196" s="405"/>
      <c r="Q196" s="115"/>
      <c r="R196" s="115"/>
      <c r="S196" s="115"/>
      <c r="T196" s="115"/>
      <c r="U196" s="115"/>
      <c r="V196" s="783"/>
      <c r="W196" s="135"/>
      <c r="X196" s="130"/>
      <c r="Y196" s="784"/>
      <c r="Z196" s="115"/>
      <c r="AA196" s="785"/>
    </row>
    <row r="197" spans="1:27">
      <c r="A197" s="169"/>
      <c r="B197" s="135"/>
      <c r="C197" s="781"/>
      <c r="D197" s="800"/>
      <c r="E197" s="792"/>
      <c r="F197" s="793"/>
      <c r="G197" s="782"/>
      <c r="H197" s="804"/>
      <c r="I197" s="782"/>
      <c r="J197" s="804"/>
      <c r="K197" s="797"/>
      <c r="L197" s="797"/>
      <c r="M197" s="782"/>
      <c r="N197" s="781"/>
      <c r="O197" s="787"/>
      <c r="P197" s="405"/>
      <c r="Q197" s="115"/>
      <c r="R197" s="115"/>
      <c r="S197" s="115"/>
      <c r="T197" s="115"/>
      <c r="U197" s="115"/>
      <c r="V197" s="783"/>
      <c r="W197" s="135"/>
      <c r="X197" s="130"/>
      <c r="Y197" s="784"/>
      <c r="Z197" s="115"/>
      <c r="AA197" s="790"/>
    </row>
    <row r="198" spans="1:27">
      <c r="A198" s="169"/>
      <c r="B198" s="135"/>
      <c r="C198" s="781"/>
      <c r="D198" s="800"/>
      <c r="E198" s="797"/>
      <c r="F198" s="793"/>
      <c r="G198" s="782"/>
      <c r="H198" s="782"/>
      <c r="I198" s="782"/>
      <c r="J198" s="782"/>
      <c r="K198" s="797"/>
      <c r="L198" s="797"/>
      <c r="M198" s="782"/>
      <c r="N198" s="781"/>
      <c r="O198" s="787"/>
      <c r="P198" s="405"/>
      <c r="Q198" s="115"/>
      <c r="R198" s="115"/>
      <c r="S198" s="115"/>
      <c r="T198" s="115"/>
      <c r="U198" s="115"/>
      <c r="V198" s="783"/>
      <c r="W198" s="135"/>
      <c r="X198" s="130"/>
      <c r="Y198" s="784"/>
      <c r="Z198" s="115"/>
      <c r="AA198" s="785"/>
    </row>
    <row r="199" spans="1:27" ht="12" customHeight="1">
      <c r="A199" s="169"/>
      <c r="B199" s="135"/>
      <c r="C199" s="781"/>
      <c r="D199" s="800"/>
      <c r="E199" s="792"/>
      <c r="F199" s="793"/>
      <c r="G199" s="782"/>
      <c r="H199" s="782"/>
      <c r="I199" s="782"/>
      <c r="J199" s="782"/>
      <c r="K199" s="797"/>
      <c r="L199" s="792"/>
      <c r="M199" s="782"/>
      <c r="N199" s="781"/>
      <c r="O199" s="787"/>
      <c r="P199" s="405"/>
      <c r="Q199" s="115"/>
      <c r="R199" s="115"/>
      <c r="S199" s="115"/>
      <c r="T199" s="115"/>
      <c r="U199" s="115"/>
      <c r="V199" s="783"/>
      <c r="W199" s="135"/>
      <c r="X199" s="130"/>
      <c r="Y199" s="784"/>
      <c r="Z199" s="115"/>
      <c r="AA199" s="785"/>
    </row>
    <row r="200" spans="1:27" ht="12.75" customHeight="1">
      <c r="A200" s="169"/>
      <c r="B200" s="135"/>
      <c r="C200" s="781"/>
      <c r="D200" s="800"/>
      <c r="E200" s="797"/>
      <c r="F200" s="793"/>
      <c r="G200" s="782"/>
      <c r="H200" s="782"/>
      <c r="I200" s="782"/>
      <c r="J200" s="782"/>
      <c r="K200" s="793"/>
      <c r="L200" s="793"/>
      <c r="M200" s="107"/>
      <c r="N200" s="781"/>
      <c r="O200" s="787"/>
      <c r="P200" s="405"/>
      <c r="Q200" s="115"/>
      <c r="R200" s="115"/>
      <c r="S200" s="115"/>
      <c r="T200" s="115"/>
      <c r="U200" s="115"/>
      <c r="V200" s="783"/>
      <c r="W200" s="135"/>
      <c r="X200" s="130"/>
      <c r="Y200" s="784"/>
      <c r="Z200" s="115"/>
      <c r="AA200" s="785"/>
    </row>
    <row r="201" spans="1:27" ht="11.25" customHeight="1">
      <c r="A201" s="169"/>
      <c r="B201" s="135"/>
      <c r="C201" s="781"/>
      <c r="D201" s="800"/>
      <c r="E201" s="797"/>
      <c r="F201" s="797"/>
      <c r="G201" s="782"/>
      <c r="H201" s="782"/>
      <c r="I201" s="782"/>
      <c r="J201" s="792"/>
      <c r="K201" s="804"/>
      <c r="L201" s="797"/>
      <c r="M201" s="793"/>
      <c r="N201" s="781"/>
      <c r="O201" s="787"/>
      <c r="P201" s="405"/>
      <c r="Q201" s="115"/>
      <c r="R201" s="115"/>
      <c r="S201" s="115"/>
      <c r="T201" s="115"/>
      <c r="U201" s="115"/>
      <c r="V201" s="783"/>
      <c r="W201" s="135"/>
      <c r="X201" s="130"/>
      <c r="Y201" s="784"/>
      <c r="Z201" s="115"/>
      <c r="AA201" s="785"/>
    </row>
    <row r="202" spans="1:27" ht="12" customHeight="1">
      <c r="A202" s="169"/>
      <c r="B202" s="135"/>
      <c r="C202" s="781"/>
      <c r="D202" s="800"/>
      <c r="E202" s="792"/>
      <c r="F202" s="793"/>
      <c r="G202" s="782"/>
      <c r="H202" s="782"/>
      <c r="I202" s="782"/>
      <c r="J202" s="782"/>
      <c r="K202" s="792"/>
      <c r="L202" s="792"/>
      <c r="M202" s="782"/>
      <c r="N202" s="781"/>
      <c r="O202" s="787"/>
      <c r="P202" s="405"/>
      <c r="Q202" s="115"/>
      <c r="R202" s="115"/>
      <c r="S202" s="115"/>
      <c r="T202" s="115"/>
      <c r="U202" s="115"/>
      <c r="V202" s="783"/>
      <c r="W202" s="135"/>
      <c r="X202" s="130"/>
      <c r="Y202" s="784"/>
      <c r="Z202" s="115"/>
      <c r="AA202" s="785"/>
    </row>
    <row r="203" spans="1:27">
      <c r="A203" s="169"/>
      <c r="B203" s="135"/>
      <c r="C203" s="781"/>
      <c r="D203" s="800"/>
      <c r="E203" s="797"/>
      <c r="F203" s="793"/>
      <c r="G203" s="782"/>
      <c r="H203" s="782"/>
      <c r="I203" s="782"/>
      <c r="J203" s="782"/>
      <c r="K203" s="793"/>
      <c r="L203" s="793"/>
      <c r="M203" s="782"/>
      <c r="N203" s="781"/>
      <c r="O203" s="795"/>
      <c r="P203" s="405"/>
      <c r="Q203" s="115"/>
      <c r="R203" s="115"/>
      <c r="S203" s="115"/>
      <c r="T203" s="115"/>
      <c r="U203" s="115"/>
      <c r="V203" s="783"/>
      <c r="W203" s="135"/>
      <c r="X203" s="130"/>
      <c r="Y203" s="784"/>
      <c r="Z203" s="115"/>
      <c r="AA203" s="796"/>
    </row>
    <row r="204" spans="1:27" ht="13.5" customHeight="1">
      <c r="A204" s="169"/>
      <c r="B204" s="135"/>
      <c r="C204" s="781"/>
      <c r="D204" s="800"/>
      <c r="E204" s="792"/>
      <c r="F204" s="793"/>
      <c r="G204" s="782"/>
      <c r="H204" s="782"/>
      <c r="I204" s="782"/>
      <c r="J204" s="782"/>
      <c r="K204" s="793"/>
      <c r="L204" s="793"/>
      <c r="M204" s="782"/>
      <c r="N204" s="781"/>
      <c r="O204" s="787"/>
      <c r="P204" s="405"/>
      <c r="Q204" s="115"/>
      <c r="R204" s="115"/>
      <c r="S204" s="115"/>
      <c r="T204" s="115"/>
      <c r="U204" s="115"/>
      <c r="V204" s="783"/>
      <c r="W204" s="135"/>
      <c r="X204" s="130"/>
      <c r="Y204" s="784"/>
      <c r="Z204" s="115"/>
      <c r="AA204" s="785"/>
    </row>
    <row r="205" spans="1:27" ht="13.5" customHeight="1">
      <c r="A205" s="169"/>
      <c r="B205" s="135"/>
      <c r="C205" s="781"/>
      <c r="D205" s="800"/>
      <c r="E205" s="793"/>
      <c r="F205" s="797"/>
      <c r="G205" s="782"/>
      <c r="H205" s="782"/>
      <c r="I205" s="782"/>
      <c r="J205" s="782"/>
      <c r="K205" s="804"/>
      <c r="L205" s="797"/>
      <c r="M205" s="782"/>
      <c r="N205" s="781"/>
      <c r="O205" s="795"/>
      <c r="P205" s="405"/>
      <c r="Q205" s="115"/>
      <c r="R205" s="115"/>
      <c r="S205" s="115"/>
      <c r="T205" s="115"/>
      <c r="U205" s="115"/>
      <c r="V205" s="783"/>
      <c r="W205" s="135"/>
      <c r="X205" s="130"/>
      <c r="Y205" s="784"/>
      <c r="Z205" s="115"/>
      <c r="AA205" s="796"/>
    </row>
    <row r="206" spans="1:27" hidden="1">
      <c r="A206" s="169"/>
      <c r="B206" s="135"/>
      <c r="C206" s="781"/>
      <c r="D206" s="800"/>
      <c r="E206" s="797"/>
      <c r="F206" s="793"/>
      <c r="G206" s="782"/>
      <c r="H206" s="782"/>
      <c r="I206" s="782"/>
      <c r="J206" s="782"/>
      <c r="K206" s="792"/>
      <c r="L206" s="792"/>
      <c r="M206" s="782"/>
      <c r="N206" s="781"/>
      <c r="O206" s="787"/>
      <c r="P206" s="405"/>
      <c r="Q206" s="115"/>
      <c r="R206" s="115"/>
      <c r="S206" s="115"/>
      <c r="T206" s="115"/>
      <c r="U206" s="115"/>
      <c r="V206" s="783"/>
      <c r="W206" s="135"/>
      <c r="X206" s="130"/>
      <c r="Y206" s="784"/>
      <c r="Z206" s="115"/>
      <c r="AA206" s="790"/>
    </row>
    <row r="207" spans="1:27" ht="13.5" customHeight="1">
      <c r="A207" s="169"/>
      <c r="B207" s="110"/>
      <c r="C207" s="781"/>
      <c r="D207" s="800"/>
      <c r="E207" s="793"/>
      <c r="F207" s="793"/>
      <c r="G207" s="782"/>
      <c r="H207" s="782"/>
      <c r="I207" s="782"/>
      <c r="J207" s="782"/>
      <c r="K207" s="797"/>
      <c r="L207" s="797"/>
      <c r="M207" s="782"/>
      <c r="N207" s="781"/>
      <c r="O207" s="787"/>
      <c r="P207" s="405"/>
      <c r="Q207" s="115"/>
      <c r="R207" s="115"/>
      <c r="S207" s="115"/>
      <c r="T207" s="115"/>
      <c r="U207" s="115"/>
      <c r="V207" s="783"/>
      <c r="W207" s="135"/>
      <c r="X207" s="130"/>
      <c r="Y207" s="784"/>
      <c r="Z207" s="115"/>
      <c r="AA207" s="785"/>
    </row>
    <row r="208" spans="1:27" ht="12" customHeight="1">
      <c r="A208" s="169"/>
      <c r="B208" s="135"/>
      <c r="C208" s="781"/>
      <c r="D208" s="800"/>
      <c r="E208" s="792"/>
      <c r="F208" s="793"/>
      <c r="G208" s="804"/>
      <c r="H208" s="782"/>
      <c r="I208" s="782"/>
      <c r="J208" s="782"/>
      <c r="K208" s="792"/>
      <c r="L208" s="793"/>
      <c r="M208" s="782"/>
      <c r="N208" s="786"/>
      <c r="O208" s="795"/>
      <c r="P208" s="405"/>
      <c r="Q208" s="115"/>
      <c r="R208" s="115"/>
      <c r="S208" s="115"/>
      <c r="T208" s="115"/>
      <c r="U208" s="115"/>
      <c r="V208" s="783"/>
      <c r="W208" s="135"/>
      <c r="X208" s="130"/>
      <c r="Y208" s="784"/>
      <c r="Z208" s="115"/>
      <c r="AA208" s="796"/>
    </row>
    <row r="209" spans="1:27" ht="13.5" customHeight="1">
      <c r="A209" s="169"/>
      <c r="B209" s="135"/>
      <c r="C209" s="781"/>
      <c r="D209" s="800"/>
      <c r="E209" s="804"/>
      <c r="F209" s="804"/>
      <c r="G209" s="782"/>
      <c r="H209" s="782"/>
      <c r="I209" s="782"/>
      <c r="J209" s="782"/>
      <c r="K209" s="805"/>
      <c r="L209" s="804"/>
      <c r="M209" s="782"/>
      <c r="N209" s="786"/>
      <c r="O209" s="787"/>
      <c r="P209" s="405"/>
      <c r="Q209" s="115"/>
      <c r="R209" s="115"/>
      <c r="S209" s="115"/>
      <c r="T209" s="115"/>
      <c r="U209" s="115"/>
      <c r="V209" s="783"/>
      <c r="W209" s="135"/>
      <c r="X209" s="130"/>
      <c r="Y209" s="784"/>
      <c r="Z209" s="115"/>
      <c r="AA209" s="799"/>
    </row>
    <row r="210" spans="1:27">
      <c r="A210" s="169"/>
      <c r="B210" s="135"/>
      <c r="C210" s="781"/>
      <c r="D210" s="800"/>
      <c r="E210" s="166"/>
      <c r="F210" s="166"/>
      <c r="G210" s="166"/>
      <c r="H210" s="166"/>
      <c r="I210" s="166"/>
      <c r="J210" s="166"/>
      <c r="K210" s="166"/>
      <c r="L210" s="166"/>
      <c r="M210" s="166"/>
      <c r="N210" s="786"/>
      <c r="O210" s="787"/>
      <c r="P210" s="405"/>
      <c r="Q210" s="115"/>
      <c r="R210" s="115"/>
      <c r="S210" s="115"/>
      <c r="T210" s="115"/>
      <c r="U210" s="115"/>
      <c r="V210" s="783"/>
      <c r="W210" s="135"/>
      <c r="X210" s="130"/>
      <c r="Y210" s="784"/>
      <c r="Z210" s="115"/>
      <c r="AA210" s="785"/>
    </row>
    <row r="211" spans="1:27" ht="12.75" customHeight="1">
      <c r="A211" s="169"/>
      <c r="B211" s="135"/>
      <c r="C211" s="781"/>
      <c r="D211" s="800"/>
      <c r="E211" s="166"/>
      <c r="F211" s="166"/>
      <c r="G211" s="166"/>
      <c r="H211" s="166"/>
      <c r="I211" s="166"/>
      <c r="J211" s="166"/>
      <c r="K211" s="166"/>
      <c r="L211" s="166"/>
      <c r="M211" s="166"/>
      <c r="N211" s="786"/>
      <c r="O211" s="787"/>
      <c r="P211" s="405"/>
      <c r="Q211" s="115"/>
      <c r="R211" s="115"/>
      <c r="S211" s="115"/>
      <c r="T211" s="115"/>
      <c r="U211" s="115"/>
      <c r="V211" s="783"/>
      <c r="W211" s="135"/>
      <c r="X211" s="130"/>
      <c r="Y211" s="784"/>
      <c r="Z211" s="115"/>
      <c r="AA211" s="785"/>
    </row>
    <row r="212" spans="1:27" ht="12" customHeight="1">
      <c r="A212" s="169"/>
      <c r="B212" s="135"/>
      <c r="C212" s="781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786"/>
      <c r="O212" s="787"/>
      <c r="P212" s="405"/>
      <c r="Q212" s="115"/>
      <c r="R212" s="115"/>
      <c r="S212" s="115"/>
      <c r="T212" s="115"/>
      <c r="U212" s="115"/>
      <c r="V212" s="783"/>
      <c r="W212" s="135"/>
      <c r="X212" s="130"/>
      <c r="Y212" s="784"/>
      <c r="Z212" s="115"/>
      <c r="AA212" s="785"/>
    </row>
    <row r="213" spans="1:27" ht="12.75" customHeight="1">
      <c r="A213" s="169"/>
      <c r="B213" s="135"/>
      <c r="C213" s="781"/>
      <c r="D213" s="166"/>
      <c r="E213" s="166"/>
      <c r="F213" s="166"/>
      <c r="G213" s="166"/>
      <c r="H213" s="166"/>
      <c r="I213" s="166"/>
      <c r="J213" s="801"/>
      <c r="K213" s="166"/>
      <c r="L213" s="166"/>
      <c r="M213" s="166"/>
      <c r="N213" s="789"/>
      <c r="O213" s="787"/>
      <c r="P213" s="405"/>
      <c r="Q213" s="115"/>
      <c r="R213" s="115"/>
      <c r="S213" s="115"/>
      <c r="T213" s="115"/>
      <c r="U213" s="115"/>
      <c r="V213" s="802"/>
      <c r="W213" s="135"/>
      <c r="X213" s="803"/>
      <c r="Y213" s="784"/>
      <c r="Z213" s="115"/>
      <c r="AA213" s="785"/>
    </row>
    <row r="214" spans="1:27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</row>
    <row r="215" spans="1:27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</row>
    <row r="216" spans="1:27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</row>
    <row r="217" spans="1:27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</row>
    <row r="218" spans="1:27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</row>
    <row r="219" spans="1:27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</row>
    <row r="220" spans="1:27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</row>
    <row r="221" spans="1:27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</row>
    <row r="222" spans="1:27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</row>
    <row r="223" spans="1:27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</row>
    <row r="224" spans="1:27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</row>
    <row r="225" spans="1:27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</row>
    <row r="226" spans="1:27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</row>
    <row r="227" spans="1:27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</row>
    <row r="228" spans="1:27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</row>
    <row r="229" spans="1:27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</row>
    <row r="230" spans="1:27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</row>
    <row r="231" spans="1:27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</row>
    <row r="232" spans="1:27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</row>
    <row r="233" spans="1:27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</row>
    <row r="234" spans="1:27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</row>
    <row r="235" spans="1:27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</row>
    <row r="236" spans="1:27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</row>
    <row r="237" spans="1:27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</row>
    <row r="238" spans="1:27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</row>
    <row r="239" spans="1:27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</row>
    <row r="240" spans="1:27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</row>
    <row r="241" spans="1:27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</row>
    <row r="242" spans="1:27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</row>
    <row r="243" spans="1:27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</row>
    <row r="244" spans="1:27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</row>
    <row r="245" spans="1:27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</row>
    <row r="246" spans="1:27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</row>
    <row r="247" spans="1:27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</row>
    <row r="248" spans="1:27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</row>
    <row r="249" spans="1:27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</row>
    <row r="250" spans="1:27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</row>
    <row r="251" spans="1:27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</row>
    <row r="252" spans="1:27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</row>
    <row r="253" spans="1:27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</row>
    <row r="254" spans="1:27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</row>
    <row r="255" spans="1:27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</row>
    <row r="256" spans="1:27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</row>
    <row r="257" spans="1:27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</row>
    <row r="258" spans="1:27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</row>
    <row r="259" spans="1:27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</row>
    <row r="260" spans="1:27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</row>
    <row r="261" spans="1:27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</row>
    <row r="262" spans="1:27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</row>
    <row r="263" spans="1:27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</row>
    <row r="264" spans="1:27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</row>
    <row r="265" spans="1:27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</row>
    <row r="266" spans="1:27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</row>
    <row r="267" spans="1:27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</row>
    <row r="268" spans="1:27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</row>
    <row r="269" spans="1:27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</row>
    <row r="270" spans="1:27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</row>
    <row r="271" spans="1:27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</row>
    <row r="272" spans="1:27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</row>
    <row r="273" spans="1:27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</row>
    <row r="274" spans="1:27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</row>
    <row r="275" spans="1:27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</row>
    <row r="276" spans="1:27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</row>
    <row r="277" spans="1:27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</row>
    <row r="278" spans="1:27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</row>
    <row r="279" spans="1:27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</row>
    <row r="280" spans="1:27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</row>
    <row r="281" spans="1:27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</row>
    <row r="282" spans="1:27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</row>
    <row r="283" spans="1:27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</row>
    <row r="284" spans="1:27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</row>
    <row r="285" spans="1:27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</row>
    <row r="286" spans="1:27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</row>
    <row r="287" spans="1:27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</row>
    <row r="288" spans="1:27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</row>
    <row r="289" spans="1:27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</row>
    <row r="290" spans="1:27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</row>
    <row r="291" spans="1:27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</row>
    <row r="292" spans="1:27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</row>
    <row r="293" spans="1:27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</row>
    <row r="294" spans="1:27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</row>
    <row r="295" spans="1:27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</row>
    <row r="296" spans="1:27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</row>
    <row r="297" spans="1:27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</row>
    <row r="298" spans="1:27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</row>
    <row r="299" spans="1:27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</row>
    <row r="300" spans="1:27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</row>
    <row r="301" spans="1:27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</row>
    <row r="302" spans="1:27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</row>
    <row r="303" spans="1:27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</row>
    <row r="304" spans="1:27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</row>
    <row r="305" spans="1:27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</row>
    <row r="306" spans="1:27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</row>
    <row r="307" spans="1:27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</row>
    <row r="308" spans="1:27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</row>
    <row r="309" spans="1:27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</row>
    <row r="310" spans="1:27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</row>
    <row r="311" spans="1:27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</row>
    <row r="312" spans="1:27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</row>
    <row r="313" spans="1:27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</row>
    <row r="314" spans="1:27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</row>
    <row r="315" spans="1:27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</row>
    <row r="316" spans="1:27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</row>
    <row r="317" spans="1:27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</row>
    <row r="318" spans="1:27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</row>
    <row r="319" spans="1:27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</row>
    <row r="320" spans="1:27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</row>
    <row r="321" spans="1:27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</row>
    <row r="322" spans="1:27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</row>
    <row r="323" spans="1:27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</row>
    <row r="324" spans="1:27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</row>
    <row r="325" spans="1:27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</row>
    <row r="326" spans="1:27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</row>
    <row r="327" spans="1:27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</row>
    <row r="328" spans="1:27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</row>
    <row r="329" spans="1:27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</row>
    <row r="330" spans="1:27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</row>
    <row r="331" spans="1:27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</row>
    <row r="332" spans="1:27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</row>
    <row r="333" spans="1:27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</row>
    <row r="334" spans="1:27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</row>
    <row r="335" spans="1:27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</row>
    <row r="336" spans="1:27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</row>
    <row r="337" spans="1:27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</row>
    <row r="338" spans="1:27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</row>
    <row r="339" spans="1:27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</row>
    <row r="340" spans="1:27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</row>
    <row r="341" spans="1:27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</row>
    <row r="342" spans="1:27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</row>
    <row r="343" spans="1:27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</row>
    <row r="344" spans="1:27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</row>
    <row r="345" spans="1:27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</row>
    <row r="346" spans="1:27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</row>
    <row r="347" spans="1:27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</row>
    <row r="348" spans="1:27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</row>
    <row r="349" spans="1:27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</row>
    <row r="350" spans="1:27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</row>
    <row r="351" spans="1:27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</row>
    <row r="352" spans="1:27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</row>
    <row r="353" spans="1:27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</row>
    <row r="354" spans="1:27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</row>
    <row r="355" spans="1:27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</row>
    <row r="356" spans="1:27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</row>
    <row r="357" spans="1:27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</row>
    <row r="358" spans="1:27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</row>
    <row r="359" spans="1:27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</row>
    <row r="360" spans="1:27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</row>
    <row r="361" spans="1:27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</row>
    <row r="362" spans="1:27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</row>
    <row r="363" spans="1:27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</row>
    <row r="364" spans="1:27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</row>
    <row r="365" spans="1:27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</row>
    <row r="366" spans="1:27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</row>
    <row r="367" spans="1:27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</row>
    <row r="368" spans="1:27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</row>
    <row r="369" spans="1:27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</row>
    <row r="370" spans="1:27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</row>
    <row r="371" spans="1:27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</row>
    <row r="372" spans="1:27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</row>
    <row r="373" spans="1:27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</row>
    <row r="374" spans="1:27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</row>
    <row r="375" spans="1:27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</row>
    <row r="376" spans="1:27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</row>
    <row r="377" spans="1:27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</row>
    <row r="378" spans="1:27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</row>
    <row r="379" spans="1:27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</row>
    <row r="380" spans="1:27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</row>
    <row r="381" spans="1:27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</row>
    <row r="382" spans="1:27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</row>
    <row r="383" spans="1:27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</row>
    <row r="384" spans="1:27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</row>
    <row r="385" spans="1:27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</row>
    <row r="386" spans="1:27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</row>
    <row r="387" spans="1:27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</row>
    <row r="388" spans="1:27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</row>
    <row r="389" spans="1:27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</row>
    <row r="390" spans="1:27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</row>
    <row r="391" spans="1:27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</row>
    <row r="392" spans="1:27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</row>
    <row r="393" spans="1:27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</row>
    <row r="394" spans="1:27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</row>
    <row r="395" spans="1:27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</row>
    <row r="396" spans="1:27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</row>
    <row r="397" spans="1:27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</row>
    <row r="398" spans="1:27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</row>
    <row r="399" spans="1:27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</row>
    <row r="400" spans="1:27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</row>
    <row r="401" spans="1:27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</row>
    <row r="402" spans="1:27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</row>
    <row r="403" spans="1:27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</row>
    <row r="404" spans="1:27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</row>
    <row r="405" spans="1:27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</row>
    <row r="406" spans="1:27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</row>
    <row r="407" spans="1:27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</row>
    <row r="408" spans="1:27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</row>
    <row r="409" spans="1:27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</row>
    <row r="410" spans="1:27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</row>
    <row r="411" spans="1:27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</row>
    <row r="412" spans="1:27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</row>
    <row r="413" spans="1:27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</row>
    <row r="414" spans="1:27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</row>
    <row r="415" spans="1:27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</row>
    <row r="416" spans="1:27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</row>
    <row r="417" spans="1:27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</row>
    <row r="418" spans="1:27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</row>
    <row r="419" spans="1:27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</row>
    <row r="420" spans="1:27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</row>
    <row r="421" spans="1:27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</row>
    <row r="422" spans="1:27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</row>
    <row r="423" spans="1:27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</row>
    <row r="424" spans="1:27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</row>
    <row r="425" spans="1:27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</row>
    <row r="426" spans="1:27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</row>
    <row r="427" spans="1:27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</row>
    <row r="428" spans="1:27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</row>
    <row r="429" spans="1:27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</row>
    <row r="430" spans="1:27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</row>
    <row r="431" spans="1:27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</row>
    <row r="432" spans="1:27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</row>
    <row r="433" spans="1:27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</row>
    <row r="434" spans="1:27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</row>
    <row r="435" spans="1:27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</row>
    <row r="436" spans="1:27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</row>
    <row r="437" spans="1:27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</row>
    <row r="438" spans="1:27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</row>
    <row r="439" spans="1:27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</row>
    <row r="440" spans="1:27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</row>
    <row r="441" spans="1:27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</row>
    <row r="442" spans="1:27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</row>
    <row r="443" spans="1:27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</row>
    <row r="444" spans="1:27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</row>
    <row r="445" spans="1:27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</row>
    <row r="446" spans="1:27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</row>
    <row r="447" spans="1:27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</row>
    <row r="448" spans="1:27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</row>
    <row r="449" spans="1:27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</row>
    <row r="450" spans="1:27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</row>
    <row r="451" spans="1:27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</row>
    <row r="452" spans="1:27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</row>
    <row r="453" spans="1:27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</row>
    <row r="454" spans="1:27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</row>
    <row r="455" spans="1:27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</row>
    <row r="456" spans="1:27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</row>
    <row r="457" spans="1:27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</row>
    <row r="458" spans="1:27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</row>
    <row r="459" spans="1:27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</row>
    <row r="460" spans="1:27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</row>
    <row r="461" spans="1:27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</row>
    <row r="462" spans="1:27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</row>
    <row r="463" spans="1:27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</row>
    <row r="464" spans="1:27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</row>
    <row r="465" spans="1:27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</row>
    <row r="466" spans="1:27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</row>
    <row r="467" spans="1:27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</row>
    <row r="468" spans="1:27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</row>
    <row r="469" spans="1:27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</row>
    <row r="470" spans="1:27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</row>
    <row r="471" spans="1:27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</row>
    <row r="472" spans="1:27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</row>
    <row r="473" spans="1:27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</row>
    <row r="474" spans="1:27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</row>
    <row r="475" spans="1:27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</row>
    <row r="476" spans="1:27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</row>
    <row r="477" spans="1:27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</row>
    <row r="478" spans="1:27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</row>
    <row r="479" spans="1:27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</row>
    <row r="480" spans="1:27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</row>
    <row r="481" spans="1:27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</row>
    <row r="482" spans="1:27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</row>
    <row r="483" spans="1:27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</row>
    <row r="484" spans="1:27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</row>
    <row r="485" spans="1:27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</row>
    <row r="486" spans="1:27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</row>
    <row r="487" spans="1:27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</row>
    <row r="488" spans="1:27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</row>
    <row r="489" spans="1:27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</row>
    <row r="490" spans="1:27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</row>
    <row r="491" spans="1:27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</row>
    <row r="492" spans="1:27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</row>
    <row r="493" spans="1:27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</row>
    <row r="494" spans="1:27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</row>
    <row r="495" spans="1:27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</row>
    <row r="496" spans="1:27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</row>
    <row r="497" spans="1:27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</row>
    <row r="498" spans="1:27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</row>
    <row r="499" spans="1:27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</row>
    <row r="500" spans="1:27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</row>
    <row r="501" spans="1:27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</row>
    <row r="502" spans="1:27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</row>
    <row r="503" spans="1:27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</row>
    <row r="504" spans="1:27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</row>
    <row r="505" spans="1:27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</row>
    <row r="506" spans="1:27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</row>
    <row r="507" spans="1:27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</row>
    <row r="508" spans="1:27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</row>
    <row r="509" spans="1:27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</row>
    <row r="510" spans="1:27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</row>
    <row r="511" spans="1:27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</row>
    <row r="512" spans="1:27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</row>
    <row r="513" spans="1:27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</row>
    <row r="514" spans="1:27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</row>
    <row r="515" spans="1:27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</row>
    <row r="516" spans="1:27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</row>
    <row r="517" spans="1:27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</row>
    <row r="518" spans="1:27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</row>
    <row r="519" spans="1:27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</row>
    <row r="520" spans="1:27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</row>
    <row r="521" spans="1:27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</row>
    <row r="522" spans="1:27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</row>
    <row r="523" spans="1:27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</row>
    <row r="524" spans="1:27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</row>
    <row r="525" spans="1:27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</row>
    <row r="526" spans="1:27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</row>
    <row r="527" spans="1:27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</row>
    <row r="528" spans="1:27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</row>
    <row r="529" spans="1:27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</row>
    <row r="530" spans="1:27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</row>
    <row r="531" spans="1:27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</row>
    <row r="532" spans="1:27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</row>
    <row r="533" spans="1:27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</row>
    <row r="534" spans="1:27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</row>
    <row r="535" spans="1:27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</row>
    <row r="536" spans="1:27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</row>
    <row r="537" spans="1:27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</row>
    <row r="538" spans="1:27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</row>
    <row r="539" spans="1:27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</row>
    <row r="540" spans="1:27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</row>
    <row r="541" spans="1:27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</row>
    <row r="542" spans="1:27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</row>
    <row r="543" spans="1:27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</row>
    <row r="544" spans="1:27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</row>
    <row r="545" spans="1:27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</row>
    <row r="546" spans="1:27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</row>
    <row r="547" spans="1:27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</row>
    <row r="548" spans="1:27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</row>
    <row r="549" spans="1:27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</row>
    <row r="550" spans="1:27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</row>
    <row r="551" spans="1:27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</row>
    <row r="552" spans="1:27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</row>
    <row r="553" spans="1:27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</row>
    <row r="554" spans="1:27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</row>
    <row r="555" spans="1:27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</row>
    <row r="556" spans="1:27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</row>
    <row r="557" spans="1:27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</row>
    <row r="558" spans="1:27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</row>
    <row r="559" spans="1:27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</row>
    <row r="560" spans="1:27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</row>
    <row r="561" spans="1:27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</row>
    <row r="562" spans="1:27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</row>
    <row r="563" spans="1:27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</row>
    <row r="564" spans="1:27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</row>
    <row r="565" spans="1:27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</row>
    <row r="566" spans="1:27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</row>
    <row r="567" spans="1:27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</row>
    <row r="568" spans="1:27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</row>
    <row r="569" spans="1:27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</row>
    <row r="570" spans="1:27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</row>
    <row r="571" spans="1:27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</row>
    <row r="572" spans="1:27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</row>
    <row r="573" spans="1:27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</row>
    <row r="574" spans="1:27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</row>
    <row r="575" spans="1:27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</row>
    <row r="576" spans="1:27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</row>
    <row r="577" spans="1:27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</row>
    <row r="578" spans="1:27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</row>
    <row r="579" spans="1:27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</row>
    <row r="580" spans="1:27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</row>
    <row r="581" spans="1:27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</row>
    <row r="582" spans="1:27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</row>
    <row r="583" spans="1:27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</row>
    <row r="584" spans="1:27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</row>
    <row r="585" spans="1:27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</row>
    <row r="586" spans="1:27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</row>
    <row r="587" spans="1:27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</row>
    <row r="588" spans="1:27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</row>
    <row r="589" spans="1:27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</row>
    <row r="590" spans="1:27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</row>
    <row r="591" spans="1:27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</row>
    <row r="592" spans="1:27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</row>
    <row r="593" spans="1:27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</row>
    <row r="594" spans="1:27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</row>
    <row r="595" spans="1:27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</row>
    <row r="596" spans="1:27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</row>
    <row r="597" spans="1:27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</row>
    <row r="598" spans="1:27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</row>
    <row r="599" spans="1:27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</row>
    <row r="600" spans="1:27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</row>
    <row r="601" spans="1:27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</row>
    <row r="602" spans="1:27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</row>
    <row r="603" spans="1:27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</row>
    <row r="604" spans="1:27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</row>
    <row r="605" spans="1:27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</row>
    <row r="606" spans="1:27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</row>
    <row r="607" spans="1:27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</row>
    <row r="608" spans="1:27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</row>
    <row r="609" spans="1:27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</row>
    <row r="610" spans="1:27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</row>
    <row r="611" spans="1:27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</row>
    <row r="612" spans="1:27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</row>
    <row r="613" spans="1:27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</row>
    <row r="614" spans="1:27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</row>
    <row r="615" spans="1:27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</row>
    <row r="616" spans="1:27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</row>
    <row r="617" spans="1:27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</row>
    <row r="618" spans="1:27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</row>
    <row r="619" spans="1:27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</row>
    <row r="620" spans="1:27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</row>
    <row r="621" spans="1:27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</row>
    <row r="622" spans="1:27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</row>
    <row r="623" spans="1:27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</row>
    <row r="624" spans="1:27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</row>
    <row r="625" spans="1:27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</row>
    <row r="626" spans="1:27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</row>
    <row r="627" spans="1:27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</row>
    <row r="628" spans="1:27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</row>
    <row r="629" spans="1:27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</row>
    <row r="630" spans="1:27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</row>
    <row r="631" spans="1:27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</row>
    <row r="632" spans="1:27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</row>
    <row r="633" spans="1:27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</row>
    <row r="634" spans="1:27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</row>
    <row r="635" spans="1:27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</row>
    <row r="636" spans="1:27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</row>
  </sheetData>
  <pageMargins left="0.118055555555556" right="0.118055555555556" top="0.15763888888888899" bottom="0.15763888888888899" header="0.51180555555555496" footer="0.51180555555555496"/>
  <pageSetup paperSize="9"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7"/>
  <sheetViews>
    <sheetView topLeftCell="A16" workbookViewId="0">
      <pane xSplit="1" topLeftCell="B1" activePane="topRight" state="frozen"/>
      <selection pane="topRight" activeCell="C13" sqref="C13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6" max="6" width="7.71093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7" customWidth="1"/>
    <col min="15" max="15" width="7.28515625" customWidth="1"/>
    <col min="16" max="16" width="6.5703125" customWidth="1"/>
    <col min="17" max="17" width="6.42578125" customWidth="1"/>
    <col min="18" max="18" width="6.7109375" customWidth="1"/>
    <col min="22" max="22" width="7.7109375" customWidth="1"/>
    <col min="23" max="23" width="6.7109375" customWidth="1"/>
    <col min="24" max="24" width="8.140625" customWidth="1"/>
    <col min="25" max="25" width="7.28515625" customWidth="1"/>
    <col min="27" max="27" width="9.85546875" customWidth="1"/>
    <col min="28" max="28" width="6" customWidth="1"/>
    <col min="29" max="29" width="9" customWidth="1"/>
    <col min="30" max="30" width="8" customWidth="1"/>
    <col min="31" max="31" width="9.7109375" customWidth="1"/>
  </cols>
  <sheetData>
    <row r="1" spans="1:35" ht="15.75" thickBot="1">
      <c r="A1" s="108" t="s">
        <v>227</v>
      </c>
      <c r="C1" s="108" t="s">
        <v>19</v>
      </c>
      <c r="I1" t="s">
        <v>291</v>
      </c>
      <c r="S1" s="11"/>
      <c r="T1" s="11"/>
      <c r="U1" s="100"/>
      <c r="V1" s="1187"/>
      <c r="W1" s="100"/>
      <c r="AG1" s="115"/>
      <c r="AH1" s="115"/>
      <c r="AI1" s="115"/>
    </row>
    <row r="2" spans="1:35" ht="13.5" customHeight="1">
      <c r="A2" s="91"/>
      <c r="B2" s="1189"/>
      <c r="C2" s="185" t="s">
        <v>20</v>
      </c>
      <c r="D2" s="74" t="s">
        <v>254</v>
      </c>
      <c r="E2" s="74"/>
      <c r="F2" s="74"/>
      <c r="G2" s="74"/>
      <c r="H2" s="74"/>
      <c r="I2" s="74"/>
      <c r="J2" s="74"/>
      <c r="K2" s="74"/>
      <c r="L2" s="58"/>
      <c r="M2" s="58"/>
      <c r="N2" s="185" t="s">
        <v>21</v>
      </c>
      <c r="O2" s="185" t="s">
        <v>22</v>
      </c>
      <c r="P2" s="1184" t="s">
        <v>395</v>
      </c>
      <c r="Q2" s="1184" t="s">
        <v>395</v>
      </c>
      <c r="S2" s="107"/>
      <c r="T2" s="107"/>
      <c r="U2" s="135"/>
      <c r="V2" s="115"/>
      <c r="W2" s="405"/>
      <c r="X2" s="13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13.5" customHeight="1">
      <c r="A3" s="68"/>
      <c r="B3" s="1190"/>
      <c r="C3" s="558" t="s">
        <v>214</v>
      </c>
      <c r="D3" s="20" t="s">
        <v>275</v>
      </c>
      <c r="E3" s="20"/>
      <c r="F3" s="20"/>
      <c r="G3" s="20"/>
      <c r="H3" s="20" t="s">
        <v>229</v>
      </c>
      <c r="I3" s="20"/>
      <c r="J3" s="20"/>
      <c r="K3" s="20"/>
      <c r="L3" s="19"/>
      <c r="M3" s="19"/>
      <c r="N3" s="558" t="s">
        <v>230</v>
      </c>
      <c r="O3" s="558" t="s">
        <v>23</v>
      </c>
      <c r="P3" s="1183" t="s">
        <v>108</v>
      </c>
      <c r="Q3" s="1183" t="s">
        <v>108</v>
      </c>
      <c r="S3" s="107"/>
      <c r="T3" s="107"/>
      <c r="U3" s="135"/>
      <c r="V3" s="115"/>
      <c r="W3" s="405"/>
      <c r="X3" s="13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5" ht="12.75" customHeight="1" thickBot="1">
      <c r="A4" s="68"/>
      <c r="B4" s="1191" t="s">
        <v>24</v>
      </c>
      <c r="C4" s="558" t="s">
        <v>21</v>
      </c>
      <c r="E4" t="s">
        <v>228</v>
      </c>
      <c r="F4" s="79"/>
      <c r="G4" s="79"/>
      <c r="H4" t="s">
        <v>1041</v>
      </c>
      <c r="J4" s="79"/>
      <c r="K4" s="69" t="s">
        <v>118</v>
      </c>
      <c r="L4" s="59"/>
      <c r="M4" s="59"/>
      <c r="N4" s="558" t="s">
        <v>26</v>
      </c>
      <c r="O4" s="558" t="s">
        <v>25</v>
      </c>
      <c r="P4" s="1172" t="s">
        <v>396</v>
      </c>
      <c r="Q4" s="1183" t="s">
        <v>396</v>
      </c>
      <c r="S4" s="107"/>
      <c r="T4" s="107"/>
      <c r="U4" s="405"/>
      <c r="V4" s="115"/>
      <c r="W4" s="405"/>
      <c r="X4" s="135"/>
      <c r="Y4" s="115"/>
      <c r="Z4" s="115"/>
      <c r="AA4" s="115"/>
      <c r="AB4" s="115"/>
      <c r="AC4" s="115"/>
      <c r="AD4" s="115"/>
      <c r="AE4" s="778"/>
      <c r="AF4" s="115"/>
      <c r="AG4" s="115"/>
      <c r="AH4" s="115"/>
      <c r="AI4" s="115"/>
    </row>
    <row r="5" spans="1:35">
      <c r="A5" s="68" t="s">
        <v>215</v>
      </c>
      <c r="B5" s="1190"/>
      <c r="C5" s="558" t="s">
        <v>38</v>
      </c>
      <c r="D5" s="839" t="s">
        <v>27</v>
      </c>
      <c r="E5" s="36" t="s">
        <v>28</v>
      </c>
      <c r="F5" s="36" t="s">
        <v>29</v>
      </c>
      <c r="G5" s="36" t="s">
        <v>30</v>
      </c>
      <c r="H5" s="35" t="s">
        <v>31</v>
      </c>
      <c r="I5" s="36" t="s">
        <v>32</v>
      </c>
      <c r="J5" s="35" t="s">
        <v>33</v>
      </c>
      <c r="K5" s="36" t="s">
        <v>34</v>
      </c>
      <c r="L5" s="35" t="s">
        <v>35</v>
      </c>
      <c r="M5" s="36" t="s">
        <v>36</v>
      </c>
      <c r="N5" s="558">
        <v>10</v>
      </c>
      <c r="O5" s="558" t="s">
        <v>37</v>
      </c>
      <c r="P5" s="558" t="s">
        <v>26</v>
      </c>
      <c r="Q5" s="1185" t="s">
        <v>397</v>
      </c>
      <c r="S5" s="107"/>
      <c r="T5" s="107"/>
      <c r="U5" s="405"/>
      <c r="V5" s="115"/>
      <c r="W5" s="405"/>
      <c r="X5" s="135"/>
      <c r="Y5" s="115"/>
      <c r="Z5" s="115"/>
      <c r="AA5" s="115"/>
      <c r="AB5" s="115"/>
      <c r="AC5" s="366"/>
      <c r="AD5" s="115"/>
      <c r="AE5" s="778"/>
      <c r="AF5" s="115"/>
      <c r="AG5" s="115"/>
      <c r="AH5" s="115"/>
      <c r="AI5" s="115"/>
    </row>
    <row r="6" spans="1:35" ht="12" customHeight="1">
      <c r="A6" s="68"/>
      <c r="B6" s="1191" t="s">
        <v>216</v>
      </c>
      <c r="C6" s="558" t="s">
        <v>217</v>
      </c>
      <c r="D6" s="533" t="s">
        <v>39</v>
      </c>
      <c r="E6" s="77" t="s">
        <v>39</v>
      </c>
      <c r="F6" s="77" t="s">
        <v>39</v>
      </c>
      <c r="G6" s="77" t="s">
        <v>39</v>
      </c>
      <c r="H6" s="31" t="s">
        <v>39</v>
      </c>
      <c r="I6" s="77" t="s">
        <v>39</v>
      </c>
      <c r="J6" s="77" t="s">
        <v>39</v>
      </c>
      <c r="K6" s="31" t="s">
        <v>39</v>
      </c>
      <c r="L6" s="77" t="s">
        <v>39</v>
      </c>
      <c r="M6" s="77" t="s">
        <v>39</v>
      </c>
      <c r="N6" s="558" t="s">
        <v>394</v>
      </c>
      <c r="O6" s="558" t="s">
        <v>207</v>
      </c>
      <c r="P6" s="558">
        <v>10</v>
      </c>
      <c r="Q6" s="1185"/>
      <c r="S6" s="107"/>
      <c r="T6" s="107"/>
      <c r="U6" s="135"/>
      <c r="V6" s="115"/>
      <c r="W6" s="405"/>
      <c r="X6" s="135"/>
      <c r="Y6" s="115"/>
      <c r="Z6" s="115"/>
      <c r="AA6" s="115"/>
      <c r="AB6" s="115"/>
      <c r="AC6" s="366"/>
      <c r="AD6" s="115"/>
      <c r="AE6" s="779"/>
      <c r="AF6" s="115"/>
      <c r="AG6" s="115"/>
      <c r="AH6" s="115"/>
      <c r="AI6" s="115"/>
    </row>
    <row r="7" spans="1:35" ht="14.25" customHeight="1" thickBot="1">
      <c r="A7" s="68"/>
      <c r="B7" s="1192"/>
      <c r="C7" s="1194">
        <v>0.35</v>
      </c>
      <c r="D7" s="59"/>
      <c r="E7" s="60"/>
      <c r="F7" s="59"/>
      <c r="G7" s="60"/>
      <c r="H7" s="98"/>
      <c r="I7" s="60"/>
      <c r="J7" s="60"/>
      <c r="K7" s="59"/>
      <c r="L7" s="60"/>
      <c r="M7" s="98"/>
      <c r="N7" s="558"/>
      <c r="O7" s="558" t="s">
        <v>208</v>
      </c>
      <c r="P7" s="558" t="s">
        <v>394</v>
      </c>
      <c r="Q7" s="1188">
        <v>1</v>
      </c>
      <c r="S7" s="107"/>
      <c r="T7" s="107"/>
      <c r="U7" s="215"/>
      <c r="V7" s="135"/>
      <c r="W7" s="405"/>
      <c r="X7" s="135"/>
      <c r="Y7" s="115"/>
      <c r="Z7" s="296"/>
      <c r="AA7" s="405"/>
      <c r="AB7" s="169"/>
      <c r="AC7" s="780"/>
      <c r="AD7" s="115"/>
      <c r="AE7" s="779"/>
      <c r="AF7" s="115"/>
      <c r="AG7" s="115"/>
      <c r="AH7" s="115"/>
      <c r="AI7" s="115"/>
    </row>
    <row r="8" spans="1:35">
      <c r="A8" s="561">
        <v>1</v>
      </c>
      <c r="B8" s="562" t="s">
        <v>218</v>
      </c>
      <c r="C8" s="2401">
        <f>(Q8/100)*35</f>
        <v>28</v>
      </c>
      <c r="D8" s="177">
        <f>'7-11л. РАСКЛАДКА'!R13</f>
        <v>30</v>
      </c>
      <c r="E8" s="81">
        <f>'7-11л. РАСКЛАДКА'!R71</f>
        <v>20</v>
      </c>
      <c r="F8" s="81">
        <f>'7-11л. РАСКЛАДКА'!R130</f>
        <v>30</v>
      </c>
      <c r="G8" s="81">
        <f>'7-11л. РАСКЛАДКА'!R187</f>
        <v>30</v>
      </c>
      <c r="H8" s="81">
        <f>'7-11л. РАСКЛАДКА'!R244</f>
        <v>20</v>
      </c>
      <c r="I8" s="81">
        <f>'7-11л. РАСКЛАДКА'!R300</f>
        <v>30</v>
      </c>
      <c r="J8" s="81">
        <f>'7-11л. РАСКЛАДКА'!R356</f>
        <v>30</v>
      </c>
      <c r="K8" s="81">
        <f>'7-11л. РАСКЛАДКА'!R409</f>
        <v>30</v>
      </c>
      <c r="L8" s="81">
        <f>'7-11л. РАСКЛАДКА'!R463</f>
        <v>30</v>
      </c>
      <c r="M8" s="1173">
        <f>'7-11л. РАСКЛАДКА'!R516</f>
        <v>30</v>
      </c>
      <c r="N8" s="1176">
        <f t="shared" ref="N8:N44" si="0">D8+E8+F8+G8+H8+I8+J8+K8+L8+M8</f>
        <v>280</v>
      </c>
      <c r="O8" s="2235">
        <f>(N8*100/P8)-100</f>
        <v>0</v>
      </c>
      <c r="P8" s="1180">
        <f>(Q8*35/100)*10</f>
        <v>280</v>
      </c>
      <c r="Q8" s="2446">
        <v>80</v>
      </c>
      <c r="S8" s="781"/>
      <c r="T8" s="405"/>
      <c r="U8" s="405"/>
      <c r="V8" s="612"/>
      <c r="W8" s="115"/>
      <c r="X8" s="115"/>
      <c r="Y8" s="115"/>
      <c r="Z8" s="783"/>
      <c r="AA8" s="135"/>
      <c r="AB8" s="115"/>
      <c r="AC8" s="784"/>
      <c r="AD8" s="115"/>
      <c r="AE8" s="3083"/>
      <c r="AF8" s="115"/>
      <c r="AG8" s="115"/>
      <c r="AH8" s="115"/>
      <c r="AI8" s="115"/>
    </row>
    <row r="9" spans="1:35">
      <c r="A9" s="520">
        <v>2</v>
      </c>
      <c r="B9" s="247" t="s">
        <v>41</v>
      </c>
      <c r="C9" s="2402">
        <f t="shared" ref="C9:C44" si="1">(Q9/100)*35</f>
        <v>52.5</v>
      </c>
      <c r="D9" s="177">
        <f>'7-11л. РАСКЛАДКА'!R14</f>
        <v>50</v>
      </c>
      <c r="E9" s="81">
        <f>'7-11л. РАСКЛАДКА'!R72</f>
        <v>50</v>
      </c>
      <c r="F9" s="81">
        <f>'7-11л. РАСКЛАДКА'!R131</f>
        <v>50</v>
      </c>
      <c r="G9" s="81">
        <f>'7-11л. РАСКЛАДКА'!R188</f>
        <v>60.8</v>
      </c>
      <c r="H9" s="81">
        <f>'7-11л. РАСКЛАДКА'!R245</f>
        <v>30</v>
      </c>
      <c r="I9" s="81">
        <f>'7-11л. РАСКЛАДКА'!R301</f>
        <v>66.2</v>
      </c>
      <c r="J9" s="81">
        <f>'7-11л. РАСКЛАДКА'!R357</f>
        <v>40</v>
      </c>
      <c r="K9" s="81">
        <f>'7-11л. РАСКЛАДКА'!R410</f>
        <v>60.5</v>
      </c>
      <c r="L9" s="81">
        <f>'7-11л. РАСКЛАДКА'!R464</f>
        <v>66.5</v>
      </c>
      <c r="M9" s="1173">
        <f>'7-11л. РАСКЛАДКА'!R517</f>
        <v>51</v>
      </c>
      <c r="N9" s="1177">
        <f t="shared" si="0"/>
        <v>525</v>
      </c>
      <c r="O9" s="1827">
        <f t="shared" ref="O9:O44" si="2">(N9*100/P9)-100</f>
        <v>0</v>
      </c>
      <c r="P9" s="1181">
        <f t="shared" ref="P9:P44" si="3">(Q9*35/100)*10</f>
        <v>525</v>
      </c>
      <c r="Q9" s="2447">
        <v>150</v>
      </c>
      <c r="S9" s="786"/>
      <c r="T9" s="787"/>
      <c r="U9" s="405"/>
      <c r="V9" s="115"/>
      <c r="W9" s="115"/>
      <c r="X9" s="115"/>
      <c r="Y9" s="115"/>
      <c r="Z9" s="783"/>
      <c r="AA9" s="135"/>
      <c r="AB9" s="115"/>
      <c r="AC9" s="784"/>
      <c r="AD9" s="115"/>
      <c r="AE9" s="3083"/>
      <c r="AF9" s="115"/>
      <c r="AG9" s="115"/>
      <c r="AH9" s="115"/>
      <c r="AI9" s="115"/>
    </row>
    <row r="10" spans="1:35">
      <c r="A10" s="520">
        <v>3</v>
      </c>
      <c r="B10" s="247" t="s">
        <v>42</v>
      </c>
      <c r="C10" s="2402">
        <f t="shared" si="1"/>
        <v>5.25</v>
      </c>
      <c r="D10" s="177">
        <f>'7-11л. РАСКЛАДКА'!R15</f>
        <v>3.38</v>
      </c>
      <c r="E10" s="81">
        <f>'7-11л. РАСКЛАДКА'!R73</f>
        <v>8.75</v>
      </c>
      <c r="F10" s="81">
        <f>'7-11л. РАСКЛАДКА'!R132</f>
        <v>2</v>
      </c>
      <c r="G10" s="81">
        <f>'7-11л. РАСКЛАДКА'!R189</f>
        <v>14</v>
      </c>
      <c r="H10" s="81">
        <f>'7-11л. РАСКЛАДКА'!R246</f>
        <v>14</v>
      </c>
      <c r="I10" s="81">
        <f>'7-11л. РАСКЛАДКА'!R302</f>
        <v>1.1299999999999999</v>
      </c>
      <c r="J10" s="81">
        <f>'7-11л. РАСКЛАДКА'!R358</f>
        <v>2</v>
      </c>
      <c r="K10" s="81">
        <f>'7-11л. РАСКЛАДКА'!R411</f>
        <v>3.76</v>
      </c>
      <c r="L10" s="81">
        <f>'7-11л. РАСКЛАДКА'!R465</f>
        <v>0</v>
      </c>
      <c r="M10" s="1173">
        <f>'7-11л. РАСКЛАДКА'!R518</f>
        <v>0</v>
      </c>
      <c r="N10" s="1177">
        <f t="shared" si="0"/>
        <v>49.019999999999996</v>
      </c>
      <c r="O10" s="1828">
        <f t="shared" si="2"/>
        <v>-6.6285714285714334</v>
      </c>
      <c r="P10" s="1181">
        <f t="shared" si="3"/>
        <v>52.5</v>
      </c>
      <c r="Q10" s="2447">
        <v>15</v>
      </c>
      <c r="S10" s="781"/>
      <c r="T10" s="787"/>
      <c r="U10" s="405"/>
      <c r="V10" s="115"/>
      <c r="W10" s="115"/>
      <c r="X10" s="115"/>
      <c r="Y10" s="115"/>
      <c r="Z10" s="783"/>
      <c r="AA10" s="135"/>
      <c r="AB10" s="115"/>
      <c r="AC10" s="784"/>
      <c r="AD10" s="115"/>
      <c r="AE10" s="3084"/>
      <c r="AF10" s="115"/>
      <c r="AG10" s="115"/>
      <c r="AH10" s="115"/>
      <c r="AI10" s="115"/>
    </row>
    <row r="11" spans="1:35">
      <c r="A11" s="520">
        <v>4</v>
      </c>
      <c r="B11" s="247" t="s">
        <v>43</v>
      </c>
      <c r="C11" s="2402">
        <f t="shared" si="1"/>
        <v>15.75</v>
      </c>
      <c r="D11" s="177">
        <f>'7-11л. РАСКЛАДКА'!R16</f>
        <v>0</v>
      </c>
      <c r="E11" s="81">
        <f>'7-11л. РАСКЛАДКА'!R74</f>
        <v>0</v>
      </c>
      <c r="F11" s="81">
        <f>'7-11л. РАСКЛАДКА'!R133</f>
        <v>33.299999999999997</v>
      </c>
      <c r="G11" s="81">
        <f>'7-11л. РАСКЛАДКА'!R190</f>
        <v>0</v>
      </c>
      <c r="H11" s="81">
        <f>'7-11л. РАСКЛАДКА'!R247</f>
        <v>11.88</v>
      </c>
      <c r="I11" s="81">
        <f>'7-11л. РАСКЛАДКА'!R303</f>
        <v>0</v>
      </c>
      <c r="J11" s="81">
        <f>'7-11л. РАСКЛАДКА'!R359</f>
        <v>45.5</v>
      </c>
      <c r="K11" s="81">
        <f>'7-11л. РАСКЛАДКА'!R412</f>
        <v>33.22</v>
      </c>
      <c r="L11" s="81">
        <f>'7-11л. РАСКЛАДКА'!R466</f>
        <v>0</v>
      </c>
      <c r="M11" s="1173">
        <f>'7-11л. РАСКЛАДКА'!R519</f>
        <v>37.5</v>
      </c>
      <c r="N11" s="1177">
        <f t="shared" si="0"/>
        <v>161.4</v>
      </c>
      <c r="O11" s="1827">
        <f t="shared" si="2"/>
        <v>2.4761904761904816</v>
      </c>
      <c r="P11" s="1181">
        <f t="shared" si="3"/>
        <v>157.5</v>
      </c>
      <c r="Q11" s="2447">
        <v>45</v>
      </c>
      <c r="S11" s="786"/>
      <c r="T11" s="787"/>
      <c r="U11" s="405"/>
      <c r="V11" s="115"/>
      <c r="W11" s="115"/>
      <c r="X11" s="115"/>
      <c r="Y11" s="115"/>
      <c r="Z11" s="783"/>
      <c r="AA11" s="135"/>
      <c r="AB11" s="115"/>
      <c r="AC11" s="784"/>
      <c r="AD11" s="115"/>
      <c r="AE11" s="3083"/>
      <c r="AF11" s="115"/>
      <c r="AG11" s="115"/>
      <c r="AH11" s="115"/>
      <c r="AI11" s="115"/>
    </row>
    <row r="12" spans="1:35">
      <c r="A12" s="520">
        <v>5</v>
      </c>
      <c r="B12" s="247" t="s">
        <v>44</v>
      </c>
      <c r="C12" s="2402">
        <f t="shared" si="1"/>
        <v>5.25</v>
      </c>
      <c r="D12" s="177">
        <f>'7-11л. РАСКЛАДКА'!R17</f>
        <v>0</v>
      </c>
      <c r="E12" s="81">
        <f>'7-11л. РАСКЛАДКА'!R75</f>
        <v>0</v>
      </c>
      <c r="F12" s="81">
        <f>'7-11л. РАСКЛАДКА'!R134</f>
        <v>0</v>
      </c>
      <c r="G12" s="81">
        <f>'7-11л. РАСКЛАДКА'!R191</f>
        <v>0</v>
      </c>
      <c r="H12" s="81">
        <f>'7-11л. РАСКЛАДКА'!R248</f>
        <v>42.5</v>
      </c>
      <c r="I12" s="81">
        <f>'7-11л. РАСКЛАДКА'!R304</f>
        <v>10</v>
      </c>
      <c r="J12" s="81">
        <f>'7-11л. РАСКЛАДКА'!R360</f>
        <v>0</v>
      </c>
      <c r="K12" s="81">
        <f>'7-11л. РАСКЛАДКА'!R413</f>
        <v>0</v>
      </c>
      <c r="L12" s="81">
        <f>'7-11л. РАСКЛАДКА'!R467</f>
        <v>0</v>
      </c>
      <c r="M12" s="1173">
        <f>'7-11л. РАСКЛАДКА'!R520</f>
        <v>0</v>
      </c>
      <c r="N12" s="1177">
        <f t="shared" si="0"/>
        <v>52.5</v>
      </c>
      <c r="O12" s="1827">
        <f t="shared" si="2"/>
        <v>0</v>
      </c>
      <c r="P12" s="1181">
        <f t="shared" si="3"/>
        <v>52.5</v>
      </c>
      <c r="Q12" s="2447">
        <v>15</v>
      </c>
      <c r="S12" s="781"/>
      <c r="T12" s="787"/>
      <c r="U12" s="405"/>
      <c r="V12" s="115"/>
      <c r="W12" s="115"/>
      <c r="X12" s="115"/>
      <c r="Y12" s="115"/>
      <c r="Z12" s="783"/>
      <c r="AA12" s="135"/>
      <c r="AB12" s="115"/>
      <c r="AC12" s="784"/>
      <c r="AD12" s="115"/>
      <c r="AE12" s="3081"/>
      <c r="AF12" s="115"/>
      <c r="AG12" s="115"/>
      <c r="AH12" s="115"/>
      <c r="AI12" s="115"/>
    </row>
    <row r="13" spans="1:35">
      <c r="A13" s="2220">
        <v>6</v>
      </c>
      <c r="B13" s="2396" t="s">
        <v>45</v>
      </c>
      <c r="C13" s="2403">
        <f t="shared" si="1"/>
        <v>65.45</v>
      </c>
      <c r="D13" s="2227">
        <f>'7-11л. РАСКЛАДКА'!R18</f>
        <v>98.02000000000001</v>
      </c>
      <c r="E13" s="2228">
        <f>'7-11л. РАСКЛАДКА'!R76</f>
        <v>115</v>
      </c>
      <c r="F13" s="2228">
        <f>'7-11л. РАСКЛАДКА'!R135</f>
        <v>0</v>
      </c>
      <c r="G13" s="2228">
        <f>'7-11л. РАСКЛАДКА'!R192</f>
        <v>145.30000000000001</v>
      </c>
      <c r="H13" s="2228">
        <f>'7-11л. РАСКЛАДКА'!R249</f>
        <v>0</v>
      </c>
      <c r="I13" s="2228">
        <f>'7-11л. РАСКЛАДКА'!R305</f>
        <v>115.86</v>
      </c>
      <c r="J13" s="2228">
        <f>'7-11л. РАСКЛАДКА'!R361</f>
        <v>0</v>
      </c>
      <c r="K13" s="2228">
        <f>'7-11л. РАСКЛАДКА'!R414</f>
        <v>40</v>
      </c>
      <c r="L13" s="2228">
        <f>'7-11л. РАСКЛАДКА'!R468</f>
        <v>124.32</v>
      </c>
      <c r="M13" s="2229">
        <f>'7-11л. РАСКЛАДКА'!R521</f>
        <v>16</v>
      </c>
      <c r="N13" s="2230">
        <f t="shared" si="0"/>
        <v>654.5</v>
      </c>
      <c r="O13" s="2234">
        <f t="shared" si="2"/>
        <v>0</v>
      </c>
      <c r="P13" s="956">
        <f t="shared" si="3"/>
        <v>654.5</v>
      </c>
      <c r="Q13" s="2247">
        <v>187</v>
      </c>
      <c r="S13" s="781"/>
      <c r="T13" s="787"/>
      <c r="U13" s="405"/>
      <c r="V13" s="115"/>
      <c r="W13" s="115"/>
      <c r="X13" s="115"/>
      <c r="Y13" s="115"/>
      <c r="Z13" s="783"/>
      <c r="AA13" s="135"/>
      <c r="AB13" s="115"/>
      <c r="AC13" s="784"/>
      <c r="AD13" s="115"/>
      <c r="AE13" s="3084"/>
      <c r="AF13" s="115"/>
      <c r="AG13" s="115"/>
      <c r="AH13" s="115"/>
      <c r="AI13" s="115"/>
    </row>
    <row r="14" spans="1:35">
      <c r="A14" s="2220">
        <v>7</v>
      </c>
      <c r="B14" s="1708" t="s">
        <v>871</v>
      </c>
      <c r="C14" s="2428">
        <f t="shared" si="1"/>
        <v>88.2</v>
      </c>
      <c r="D14" s="2429">
        <f>'7-11л. РАСКЛАДКА'!R19</f>
        <v>142.27699999999999</v>
      </c>
      <c r="E14" s="2430">
        <f>'7-11л. РАСКЛАДКА'!R77</f>
        <v>193.85000000000002</v>
      </c>
      <c r="F14" s="2431">
        <f>'7-11л. РАСКЛАДКА'!R136</f>
        <v>159.40000000000003</v>
      </c>
      <c r="G14" s="2430">
        <f>'7-11л. РАСКЛАДКА'!R193</f>
        <v>85.25</v>
      </c>
      <c r="H14" s="2431">
        <f>'7-11л. РАСКЛАДКА'!R250</f>
        <v>80.539999999999992</v>
      </c>
      <c r="I14" s="2430">
        <f>'7-11л. РАСКЛАДКА'!R306</f>
        <v>133.41</v>
      </c>
      <c r="J14" s="2431">
        <f>'7-11л. РАСКЛАДКА'!R362</f>
        <v>156</v>
      </c>
      <c r="K14" s="2430">
        <f>'7-11л. РАСКЛАДКА'!R415</f>
        <v>131.78</v>
      </c>
      <c r="L14" s="2431">
        <f>'7-11л. РАСКЛАДКА'!R469</f>
        <v>94.2</v>
      </c>
      <c r="M14" s="2438">
        <f>'7-11л. РАСКЛАДКА'!R522</f>
        <v>147.1</v>
      </c>
      <c r="N14" s="2440">
        <f t="shared" si="0"/>
        <v>1323.807</v>
      </c>
      <c r="O14" s="2436">
        <f t="shared" si="2"/>
        <v>50.09149659863948</v>
      </c>
      <c r="P14" s="2441">
        <f t="shared" si="3"/>
        <v>882</v>
      </c>
      <c r="Q14" s="2386">
        <f>Q16-Q15</f>
        <v>252</v>
      </c>
      <c r="R14" s="391"/>
      <c r="S14" s="3095"/>
      <c r="T14" s="3096"/>
      <c r="U14" s="3096"/>
      <c r="V14" s="3088"/>
      <c r="W14" s="3088"/>
      <c r="X14" s="3088"/>
      <c r="Y14" s="3088"/>
      <c r="Z14" s="3089"/>
      <c r="AA14" s="3090"/>
      <c r="AB14" s="3088"/>
      <c r="AC14" s="3091"/>
      <c r="AD14" s="3088"/>
      <c r="AE14" s="3082"/>
      <c r="AF14" s="115"/>
      <c r="AG14" s="115"/>
      <c r="AH14" s="115"/>
      <c r="AI14" s="115"/>
    </row>
    <row r="15" spans="1:35" ht="12" customHeight="1">
      <c r="A15" s="2395"/>
      <c r="B15" s="2412" t="s">
        <v>872</v>
      </c>
      <c r="C15" s="2432">
        <f t="shared" si="1"/>
        <v>9.8000000000000007</v>
      </c>
      <c r="D15" s="2433">
        <f>'7-11л. РАСКЛАДКА'!R20</f>
        <v>60</v>
      </c>
      <c r="E15" s="2434">
        <f>'7-11л. РАСКЛАДКА'!R78</f>
        <v>0</v>
      </c>
      <c r="F15" s="2435">
        <f>'7-11л. РАСКЛАДКА'!R137</f>
        <v>0</v>
      </c>
      <c r="G15" s="2434">
        <f>'7-11л. РАСКЛАДКА'!R194</f>
        <v>0</v>
      </c>
      <c r="H15" s="2435">
        <f>'7-11л. РАСКЛАДКА'!R251</f>
        <v>0</v>
      </c>
      <c r="I15" s="2434">
        <f>'7-11л. РАСКЛАДКА'!R307</f>
        <v>48.6</v>
      </c>
      <c r="J15" s="2435">
        <f>'7-11л. РАСКЛАДКА'!R363</f>
        <v>0</v>
      </c>
      <c r="K15" s="2434">
        <f>'7-11л. РАСКЛАДКА'!R416</f>
        <v>60</v>
      </c>
      <c r="L15" s="2435">
        <f>'7-11л. РАСКЛАДКА'!R470</f>
        <v>0</v>
      </c>
      <c r="M15" s="2439">
        <f>'7-11л. РАСКЛАДКА'!R523</f>
        <v>0</v>
      </c>
      <c r="N15" s="2442">
        <f t="shared" si="0"/>
        <v>168.6</v>
      </c>
      <c r="O15" s="2437">
        <f>(N15*100/P15)-100</f>
        <v>72.040816326530603</v>
      </c>
      <c r="P15" s="2443">
        <f t="shared" si="3"/>
        <v>98</v>
      </c>
      <c r="Q15" s="2393">
        <f>(Q16/100)*10</f>
        <v>28</v>
      </c>
      <c r="R15" s="391"/>
      <c r="S15" s="3095"/>
      <c r="T15" s="3096"/>
      <c r="U15" s="3096"/>
      <c r="V15" s="3088"/>
      <c r="W15" s="3088"/>
      <c r="X15" s="3088"/>
      <c r="Y15" s="3088"/>
      <c r="Z15" s="3089"/>
      <c r="AA15" s="3090"/>
      <c r="AB15" s="3088"/>
      <c r="AC15" s="3091"/>
      <c r="AD15" s="3088"/>
      <c r="AE15" s="3082"/>
      <c r="AF15" s="115"/>
      <c r="AG15" s="115"/>
      <c r="AH15" s="115"/>
      <c r="AI15" s="115"/>
    </row>
    <row r="16" spans="1:35" ht="12" customHeight="1">
      <c r="A16" s="2221"/>
      <c r="B16" s="2399" t="s">
        <v>1008</v>
      </c>
      <c r="C16" s="2419">
        <f>(Q16/100)*35</f>
        <v>98</v>
      </c>
      <c r="D16" s="771">
        <f>D14+D15</f>
        <v>202.27699999999999</v>
      </c>
      <c r="E16" s="2244">
        <f t="shared" ref="E16:M16" si="4">E14+E15</f>
        <v>193.85000000000002</v>
      </c>
      <c r="F16" s="2236">
        <f t="shared" si="4"/>
        <v>159.40000000000003</v>
      </c>
      <c r="G16" s="2244">
        <f t="shared" si="4"/>
        <v>85.25</v>
      </c>
      <c r="H16" s="2236">
        <f t="shared" si="4"/>
        <v>80.539999999999992</v>
      </c>
      <c r="I16" s="2244">
        <f t="shared" si="4"/>
        <v>182.01</v>
      </c>
      <c r="J16" s="2236">
        <f>J14+J15</f>
        <v>156</v>
      </c>
      <c r="K16" s="2244">
        <f t="shared" si="4"/>
        <v>191.78</v>
      </c>
      <c r="L16" s="2236">
        <f t="shared" si="4"/>
        <v>94.2</v>
      </c>
      <c r="M16" s="1198">
        <f t="shared" si="4"/>
        <v>147.1</v>
      </c>
      <c r="N16" s="2444">
        <f>D16+E16+F16+G16+H16+I16+J16+K16+L16+M16</f>
        <v>1492.4069999999999</v>
      </c>
      <c r="O16" s="2250">
        <f>(N16*100/P16)-100</f>
        <v>52.286428571428559</v>
      </c>
      <c r="P16" s="2445">
        <f>(Q16*35/100)*10</f>
        <v>980</v>
      </c>
      <c r="Q16" s="2248">
        <v>280</v>
      </c>
      <c r="R16" s="391"/>
      <c r="S16" s="3080"/>
      <c r="T16" s="795"/>
      <c r="U16" s="795"/>
      <c r="V16" s="115"/>
      <c r="W16" s="115"/>
      <c r="X16" s="115"/>
      <c r="Y16" s="115"/>
      <c r="Z16" s="783"/>
      <c r="AA16" s="135"/>
      <c r="AB16" s="115"/>
      <c r="AC16" s="784"/>
      <c r="AD16" s="115"/>
      <c r="AE16" s="3081"/>
      <c r="AF16" s="115"/>
      <c r="AG16" s="115"/>
      <c r="AH16" s="115"/>
      <c r="AI16" s="115"/>
    </row>
    <row r="17" spans="1:35">
      <c r="A17" s="2221">
        <v>8</v>
      </c>
      <c r="B17" s="2378" t="s">
        <v>219</v>
      </c>
      <c r="C17" s="2406">
        <f t="shared" si="1"/>
        <v>64.75</v>
      </c>
      <c r="D17" s="177">
        <f>'7-11л. РАСКЛАДКА'!R21</f>
        <v>0</v>
      </c>
      <c r="E17" s="807">
        <f>'7-11л. РАСКЛАДКА'!R79</f>
        <v>0</v>
      </c>
      <c r="F17" s="807">
        <f>'7-11л. РАСКЛАДКА'!R138</f>
        <v>100</v>
      </c>
      <c r="G17" s="807">
        <f>'7-11л. РАСКЛАДКА'!R195</f>
        <v>120</v>
      </c>
      <c r="H17" s="807">
        <f>'7-11л. РАСКЛАДКА'!R252</f>
        <v>105</v>
      </c>
      <c r="I17" s="807">
        <f>'7-11л. РАСКЛАДКА'!R308</f>
        <v>0</v>
      </c>
      <c r="J17" s="807">
        <f>'7-11л. РАСКЛАДКА'!R364</f>
        <v>100</v>
      </c>
      <c r="K17" s="807">
        <f>'7-11л. РАСКЛАДКА'!R417</f>
        <v>1.5</v>
      </c>
      <c r="L17" s="807">
        <f>'7-11л. РАСКЛАДКА'!R471</f>
        <v>120</v>
      </c>
      <c r="M17" s="1173">
        <f>'7-11л. РАСКЛАДКА'!R524</f>
        <v>100</v>
      </c>
      <c r="N17" s="1196">
        <f t="shared" si="0"/>
        <v>646.5</v>
      </c>
      <c r="O17" s="1826">
        <f t="shared" si="2"/>
        <v>-0.15444015444015236</v>
      </c>
      <c r="P17" s="2233">
        <f t="shared" si="3"/>
        <v>647.5</v>
      </c>
      <c r="Q17" s="2248">
        <v>185</v>
      </c>
      <c r="S17" s="3080"/>
      <c r="T17" s="795"/>
      <c r="U17" s="795"/>
      <c r="V17" s="115"/>
      <c r="W17" s="115"/>
      <c r="X17" s="115"/>
      <c r="Y17" s="115"/>
      <c r="Z17" s="783"/>
      <c r="AA17" s="135"/>
      <c r="AB17" s="115"/>
      <c r="AC17" s="784"/>
      <c r="AD17" s="115"/>
      <c r="AE17" s="3081"/>
      <c r="AF17" s="115"/>
      <c r="AG17" s="115"/>
      <c r="AH17" s="115"/>
      <c r="AI17" s="115"/>
    </row>
    <row r="18" spans="1:35">
      <c r="A18" s="520">
        <v>9</v>
      </c>
      <c r="B18" s="247" t="s">
        <v>104</v>
      </c>
      <c r="C18" s="2402">
        <f t="shared" si="1"/>
        <v>5.25</v>
      </c>
      <c r="D18" s="177">
        <f>'7-11л. РАСКЛАДКА'!R22</f>
        <v>0</v>
      </c>
      <c r="E18" s="81">
        <f>'7-11л. РАСКЛАДКА'!R80</f>
        <v>25</v>
      </c>
      <c r="F18" s="81">
        <f>'7-11л. РАСКЛАДКА'!R139</f>
        <v>0</v>
      </c>
      <c r="G18" s="81">
        <f>'7-11л. РАСКЛАДКА'!R196</f>
        <v>0</v>
      </c>
      <c r="H18" s="81">
        <f>'7-11л. РАСКЛАДКА'!R253</f>
        <v>0</v>
      </c>
      <c r="I18" s="81">
        <f>'7-11л. РАСКЛАДКА'!R309</f>
        <v>0</v>
      </c>
      <c r="J18" s="81">
        <f>'7-11л. РАСКЛАДКА'!R365</f>
        <v>0</v>
      </c>
      <c r="K18" s="81">
        <f>'7-11л. РАСКЛАДКА'!R418</f>
        <v>11</v>
      </c>
      <c r="L18" s="81">
        <f>'7-11л. РАСКЛАДКА'!R472</f>
        <v>25</v>
      </c>
      <c r="M18" s="1173">
        <f>'7-11л. РАСКЛАДКА'!R525</f>
        <v>0</v>
      </c>
      <c r="N18" s="1177">
        <f t="shared" si="0"/>
        <v>61</v>
      </c>
      <c r="O18" s="1827">
        <f t="shared" si="2"/>
        <v>16.19047619047619</v>
      </c>
      <c r="P18" s="1181">
        <f t="shared" si="3"/>
        <v>52.5</v>
      </c>
      <c r="Q18" s="2447">
        <v>15</v>
      </c>
      <c r="S18" s="781"/>
      <c r="T18" s="787"/>
      <c r="U18" s="795"/>
      <c r="V18" s="115"/>
      <c r="W18" s="115"/>
      <c r="X18" s="115"/>
      <c r="Y18" s="115"/>
      <c r="Z18" s="783"/>
      <c r="AA18" s="135"/>
      <c r="AB18" s="115"/>
      <c r="AC18" s="784"/>
      <c r="AD18" s="115"/>
      <c r="AE18" s="3092"/>
      <c r="AF18" s="115"/>
      <c r="AG18" s="115"/>
      <c r="AH18" s="115"/>
      <c r="AI18" s="115"/>
    </row>
    <row r="19" spans="1:35">
      <c r="A19" s="520">
        <v>10</v>
      </c>
      <c r="B19" s="1624" t="s">
        <v>489</v>
      </c>
      <c r="C19" s="2402">
        <f t="shared" si="1"/>
        <v>70</v>
      </c>
      <c r="D19" s="177">
        <f>'7-11л. РАСКЛАДКА'!R23</f>
        <v>200</v>
      </c>
      <c r="E19" s="81">
        <f>'7-11л. РАСКЛАДКА'!R81</f>
        <v>0</v>
      </c>
      <c r="F19" s="81">
        <f>'7-11л. РАСКЛАДКА'!R140</f>
        <v>0</v>
      </c>
      <c r="G19" s="81">
        <f>'7-11л. РАСКЛАДКА'!R197</f>
        <v>200</v>
      </c>
      <c r="H19" s="81">
        <f>'7-11л. РАСКЛАДКА'!R254</f>
        <v>0</v>
      </c>
      <c r="I19" s="81">
        <f>'7-11л. РАСКЛАДКА'!R310</f>
        <v>200</v>
      </c>
      <c r="J19" s="81">
        <f>'7-11л. РАСКЛАДКА'!R366</f>
        <v>0</v>
      </c>
      <c r="K19" s="81">
        <f>'7-11л. РАСКЛАДКА'!R419</f>
        <v>100</v>
      </c>
      <c r="L19" s="81">
        <f>'7-11л. РАСКЛАДКА'!R473</f>
        <v>0</v>
      </c>
      <c r="M19" s="1173">
        <f>'7-11л. РАСКЛАДКА'!R526</f>
        <v>0</v>
      </c>
      <c r="N19" s="1177">
        <f t="shared" si="0"/>
        <v>700</v>
      </c>
      <c r="O19" s="1827">
        <f t="shared" si="2"/>
        <v>0</v>
      </c>
      <c r="P19" s="1181">
        <f t="shared" si="3"/>
        <v>700</v>
      </c>
      <c r="Q19" s="2447">
        <v>200</v>
      </c>
      <c r="S19" s="781"/>
      <c r="T19" s="787"/>
      <c r="U19" s="405"/>
      <c r="V19" s="115"/>
      <c r="W19" s="115"/>
      <c r="X19" s="115"/>
      <c r="Y19" s="115"/>
      <c r="Z19" s="783"/>
      <c r="AA19" s="135"/>
      <c r="AB19" s="115"/>
      <c r="AC19" s="784"/>
      <c r="AD19" s="115"/>
      <c r="AE19" s="3083"/>
      <c r="AF19" s="115"/>
      <c r="AG19" s="115"/>
      <c r="AH19" s="115"/>
      <c r="AI19" s="115"/>
    </row>
    <row r="20" spans="1:35">
      <c r="A20" s="520">
        <v>11</v>
      </c>
      <c r="B20" s="247" t="s">
        <v>112</v>
      </c>
      <c r="C20" s="2402">
        <f t="shared" si="1"/>
        <v>24.5</v>
      </c>
      <c r="D20" s="177">
        <f>'7-11л. РАСКЛАДКА'!R24</f>
        <v>0</v>
      </c>
      <c r="E20" s="81">
        <f>'7-11л. РАСКЛАДКА'!R82</f>
        <v>0</v>
      </c>
      <c r="F20" s="81">
        <f>'7-11л. РАСКЛАДКА'!R141</f>
        <v>80.34</v>
      </c>
      <c r="G20" s="81">
        <f>'7-11л. РАСКЛАДКА'!R198</f>
        <v>66.599999999999994</v>
      </c>
      <c r="H20" s="81">
        <f>'7-11л. РАСКЛАДКА'!R255</f>
        <v>34.4</v>
      </c>
      <c r="I20" s="81">
        <f>'7-11л. РАСКЛАДКА'!R311</f>
        <v>0</v>
      </c>
      <c r="J20" s="81">
        <f>'7-11л. РАСКЛАДКА'!R367</f>
        <v>0</v>
      </c>
      <c r="K20" s="81">
        <f>'7-11л. РАСКЛАДКА'!R420</f>
        <v>0</v>
      </c>
      <c r="L20" s="81">
        <f>'7-11л. РАСКЛАДКА'!R474</f>
        <v>63.66</v>
      </c>
      <c r="M20" s="1173">
        <f>'7-11л. РАСКЛАДКА'!R527</f>
        <v>0</v>
      </c>
      <c r="N20" s="1177">
        <f t="shared" si="0"/>
        <v>245</v>
      </c>
      <c r="O20" s="1827">
        <f t="shared" si="2"/>
        <v>0</v>
      </c>
      <c r="P20" s="1181">
        <f t="shared" si="3"/>
        <v>245</v>
      </c>
      <c r="Q20" s="2447">
        <v>70</v>
      </c>
      <c r="S20" s="781"/>
      <c r="T20" s="795"/>
      <c r="U20" s="405"/>
      <c r="V20" s="115"/>
      <c r="W20" s="115"/>
      <c r="X20" s="115"/>
      <c r="Y20" s="115"/>
      <c r="Z20" s="783"/>
      <c r="AA20" s="135"/>
      <c r="AB20" s="115"/>
      <c r="AC20" s="784"/>
      <c r="AD20" s="115"/>
      <c r="AE20" s="3083"/>
      <c r="AF20" s="115"/>
      <c r="AG20" s="115"/>
      <c r="AH20" s="115"/>
      <c r="AI20" s="115"/>
    </row>
    <row r="21" spans="1:35">
      <c r="A21" s="520">
        <v>12</v>
      </c>
      <c r="B21" s="247" t="s">
        <v>113</v>
      </c>
      <c r="C21" s="2402">
        <f t="shared" si="1"/>
        <v>12.25</v>
      </c>
      <c r="D21" s="177">
        <f>'7-11л. РАСКЛАДКА'!R25</f>
        <v>36</v>
      </c>
      <c r="E21" s="81">
        <f>'7-11л. РАСКЛАДКА'!R83</f>
        <v>0</v>
      </c>
      <c r="F21" s="81">
        <f>'7-11л. РАСКЛАДКА'!R142</f>
        <v>0</v>
      </c>
      <c r="G21" s="81">
        <f>'7-11л. РАСКЛАДКА'!R199</f>
        <v>0</v>
      </c>
      <c r="H21" s="81">
        <f>'7-11л. РАСКЛАДКА'!R256</f>
        <v>0</v>
      </c>
      <c r="I21" s="81">
        <f>'7-11л. РАСКЛАДКА'!R312</f>
        <v>0</v>
      </c>
      <c r="J21" s="81">
        <f>'7-11л. РАСКЛАДКА'!R368</f>
        <v>86.5</v>
      </c>
      <c r="K21" s="81">
        <f>'7-11л. РАСКЛАДКА'!R421</f>
        <v>0</v>
      </c>
      <c r="L21" s="81">
        <f>'7-11л. РАСКЛАДКА'!R475</f>
        <v>0</v>
      </c>
      <c r="M21" s="1173">
        <f>'7-11л. РАСКЛАДКА'!R528</f>
        <v>0</v>
      </c>
      <c r="N21" s="1177">
        <f t="shared" si="0"/>
        <v>122.5</v>
      </c>
      <c r="O21" s="1827">
        <f t="shared" si="2"/>
        <v>0</v>
      </c>
      <c r="P21" s="1181">
        <f t="shared" si="3"/>
        <v>122.5</v>
      </c>
      <c r="Q21" s="2447">
        <v>35</v>
      </c>
      <c r="S21" s="781"/>
      <c r="T21" s="787"/>
      <c r="U21" s="405"/>
      <c r="V21" s="115"/>
      <c r="W21" s="115"/>
      <c r="X21" s="115"/>
      <c r="Y21" s="115"/>
      <c r="Z21" s="783"/>
      <c r="AA21" s="135"/>
      <c r="AB21" s="115"/>
      <c r="AC21" s="784"/>
      <c r="AD21" s="115"/>
      <c r="AE21" s="3083"/>
      <c r="AF21" s="115"/>
      <c r="AG21" s="115"/>
      <c r="AH21" s="115"/>
      <c r="AI21" s="115"/>
    </row>
    <row r="22" spans="1:35" ht="12.75" customHeight="1">
      <c r="A22" s="520">
        <v>13</v>
      </c>
      <c r="B22" s="247" t="s">
        <v>46</v>
      </c>
      <c r="C22" s="2402">
        <f t="shared" si="1"/>
        <v>20.299999999999997</v>
      </c>
      <c r="D22" s="177">
        <f>'7-11л. РАСКЛАДКА'!R26</f>
        <v>35</v>
      </c>
      <c r="E22" s="81">
        <f>'7-11л. РАСКЛАДКА'!R84</f>
        <v>0</v>
      </c>
      <c r="F22" s="81">
        <f>'7-11л. РАСКЛАДКА'!R143</f>
        <v>0</v>
      </c>
      <c r="G22" s="81">
        <f>'7-11л. РАСКЛАДКА'!R200</f>
        <v>0</v>
      </c>
      <c r="H22" s="81">
        <f>'7-11л. РАСКЛАДКА'!R257</f>
        <v>0</v>
      </c>
      <c r="I22" s="81">
        <f>'7-11л. РАСКЛАДКА'!R313</f>
        <v>64.290000000000006</v>
      </c>
      <c r="J22" s="81">
        <f>'7-11л. РАСКЛАДКА'!R369</f>
        <v>0</v>
      </c>
      <c r="K22" s="81">
        <f>'7-11л. РАСКЛАДКА'!R422</f>
        <v>44.1</v>
      </c>
      <c r="L22" s="81">
        <f>'7-11л. РАСКЛАДКА'!R476</f>
        <v>0</v>
      </c>
      <c r="M22" s="1173">
        <f>'7-11л. РАСКЛАДКА'!R529</f>
        <v>59</v>
      </c>
      <c r="N22" s="1177">
        <f t="shared" si="0"/>
        <v>202.39000000000001</v>
      </c>
      <c r="O22" s="2414">
        <f t="shared" si="2"/>
        <v>-0.30049261083743772</v>
      </c>
      <c r="P22" s="1181">
        <f t="shared" si="3"/>
        <v>203</v>
      </c>
      <c r="Q22" s="2447">
        <v>58</v>
      </c>
      <c r="S22" s="781"/>
      <c r="T22" s="787"/>
      <c r="U22" s="405"/>
      <c r="V22" s="115"/>
      <c r="W22" s="115"/>
      <c r="X22" s="115"/>
      <c r="Y22" s="115"/>
      <c r="Z22" s="783"/>
      <c r="AA22" s="135"/>
      <c r="AB22" s="115"/>
      <c r="AC22" s="784"/>
      <c r="AD22" s="115"/>
      <c r="AE22" s="3083"/>
      <c r="AF22" s="115"/>
      <c r="AG22" s="115"/>
      <c r="AH22" s="115"/>
      <c r="AI22" s="115"/>
    </row>
    <row r="23" spans="1:35" ht="13.5" customHeight="1">
      <c r="A23" s="520">
        <v>14</v>
      </c>
      <c r="B23" s="247" t="s">
        <v>114</v>
      </c>
      <c r="C23" s="2402">
        <f t="shared" si="1"/>
        <v>10.5</v>
      </c>
      <c r="D23" s="177">
        <f>'7-11л. РАСКЛАДКА'!R27</f>
        <v>0</v>
      </c>
      <c r="E23" s="81">
        <f>'7-11л. РАСКЛАДКА'!R85</f>
        <v>104</v>
      </c>
      <c r="F23" s="81">
        <f>'7-11л. РАСКЛАДКА'!R144</f>
        <v>0</v>
      </c>
      <c r="G23" s="81">
        <f>'7-11л. РАСКЛАДКА'!R201</f>
        <v>0</v>
      </c>
      <c r="H23" s="81">
        <f>'7-11л. РАСКЛАДКА'!R258</f>
        <v>0</v>
      </c>
      <c r="I23" s="81">
        <f>'7-11л. РАСКЛАДКА'!R314</f>
        <v>0</v>
      </c>
      <c r="J23" s="81">
        <f>'7-11л. РАСКЛАДКА'!R370</f>
        <v>0</v>
      </c>
      <c r="K23" s="81">
        <f>'7-11л. РАСКЛАДКА'!R423</f>
        <v>0</v>
      </c>
      <c r="L23" s="81">
        <f>'7-11л. РАСКЛАДКА'!R477</f>
        <v>0</v>
      </c>
      <c r="M23" s="1173">
        <f>'7-11л. РАСКЛАДКА'!R530</f>
        <v>0</v>
      </c>
      <c r="N23" s="1177">
        <f t="shared" si="0"/>
        <v>104</v>
      </c>
      <c r="O23" s="1828">
        <f t="shared" si="2"/>
        <v>-0.952380952380949</v>
      </c>
      <c r="P23" s="1181">
        <f t="shared" si="3"/>
        <v>105</v>
      </c>
      <c r="Q23" s="2447">
        <v>30</v>
      </c>
      <c r="S23" s="781"/>
      <c r="T23" s="787"/>
      <c r="U23" s="405"/>
      <c r="V23" s="115"/>
      <c r="W23" s="115"/>
      <c r="X23" s="115"/>
      <c r="Y23" s="115"/>
      <c r="Z23" s="783"/>
      <c r="AA23" s="135"/>
      <c r="AB23" s="115"/>
      <c r="AC23" s="784"/>
      <c r="AD23" s="115"/>
      <c r="AE23" s="3083"/>
      <c r="AF23" s="115"/>
      <c r="AG23" s="115"/>
      <c r="AH23" s="115"/>
      <c r="AI23" s="115"/>
    </row>
    <row r="24" spans="1:35" ht="12" customHeight="1">
      <c r="A24" s="520">
        <v>15</v>
      </c>
      <c r="B24" s="247" t="s">
        <v>220</v>
      </c>
      <c r="C24" s="2402">
        <f t="shared" si="1"/>
        <v>105</v>
      </c>
      <c r="D24" s="177">
        <f>'7-11л. РАСКЛАДКА'!R28</f>
        <v>3.63</v>
      </c>
      <c r="E24" s="81">
        <f>'7-11л. РАСКЛАДКА'!R86</f>
        <v>0</v>
      </c>
      <c r="F24" s="81">
        <f>'7-11л. РАСКЛАДКА'!R145</f>
        <v>200</v>
      </c>
      <c r="G24" s="81">
        <f>'7-11л. РАСКЛАДКА'!R202</f>
        <v>75.935000000000002</v>
      </c>
      <c r="H24" s="81">
        <f>'7-11л. РАСКЛАДКА'!R259</f>
        <v>200</v>
      </c>
      <c r="I24" s="81">
        <f>'7-11л. РАСКЛАДКА'!R315</f>
        <v>20</v>
      </c>
      <c r="J24" s="81">
        <f>'7-11л. РАСКЛАДКА'!R371</f>
        <v>100</v>
      </c>
      <c r="K24" s="81">
        <f>'7-11л. РАСКЛАДКА'!R424</f>
        <v>34</v>
      </c>
      <c r="L24" s="81">
        <f>'7-11л. РАСКЛАДКА'!R478</f>
        <v>64.13</v>
      </c>
      <c r="M24" s="1173">
        <f>'7-11л. РАСКЛАДКА'!R531</f>
        <v>200.6</v>
      </c>
      <c r="N24" s="1177">
        <f t="shared" si="0"/>
        <v>898.29500000000007</v>
      </c>
      <c r="O24" s="1828">
        <f t="shared" si="2"/>
        <v>-14.448095238095235</v>
      </c>
      <c r="P24" s="1181">
        <f t="shared" si="3"/>
        <v>1050</v>
      </c>
      <c r="Q24" s="2447">
        <v>300</v>
      </c>
      <c r="S24" s="786"/>
      <c r="T24" s="795"/>
      <c r="U24" s="405"/>
      <c r="V24" s="115"/>
      <c r="W24" s="115"/>
      <c r="X24" s="115"/>
      <c r="Y24" s="115"/>
      <c r="Z24" s="783"/>
      <c r="AA24" s="135"/>
      <c r="AB24" s="115"/>
      <c r="AC24" s="784"/>
      <c r="AD24" s="115"/>
      <c r="AE24" s="3084"/>
      <c r="AF24" s="115"/>
      <c r="AG24" s="115"/>
      <c r="AH24" s="115"/>
      <c r="AI24" s="115"/>
    </row>
    <row r="25" spans="1:35" ht="14.25" customHeight="1">
      <c r="A25" s="520">
        <v>16</v>
      </c>
      <c r="B25" s="247" t="s">
        <v>221</v>
      </c>
      <c r="C25" s="2402">
        <f t="shared" si="1"/>
        <v>52.5</v>
      </c>
      <c r="D25" s="177">
        <f>'7-11л. РАСКЛАДКА'!R29</f>
        <v>0</v>
      </c>
      <c r="E25" s="81">
        <f>'7-11л. РАСКЛАДКА'!R87</f>
        <v>0</v>
      </c>
      <c r="F25" s="81">
        <f>'7-11л. РАСКЛАДКА'!R146</f>
        <v>0</v>
      </c>
      <c r="G25" s="81">
        <f>'7-11л. РАСКЛАДКА'!R203</f>
        <v>0</v>
      </c>
      <c r="H25" s="81">
        <f>'7-11л. РАСКЛАДКА'!R260</f>
        <v>0</v>
      </c>
      <c r="I25" s="81">
        <f>'7-11л. РАСКЛАДКА'!R316</f>
        <v>0</v>
      </c>
      <c r="J25" s="81">
        <f>'7-11л. РАСКЛАДКА'!R372</f>
        <v>0</v>
      </c>
      <c r="K25" s="81">
        <f>'7-11л. РАСКЛАДКА'!R425</f>
        <v>0</v>
      </c>
      <c r="L25" s="81">
        <f>'7-11л. РАСКЛАДКА'!R479</f>
        <v>0</v>
      </c>
      <c r="M25" s="1173">
        <f>'7-11л. РАСКЛАДКА'!R532</f>
        <v>0</v>
      </c>
      <c r="N25" s="1177">
        <f t="shared" si="0"/>
        <v>0</v>
      </c>
      <c r="O25" s="2414">
        <f t="shared" si="2"/>
        <v>-100</v>
      </c>
      <c r="P25" s="1181">
        <f t="shared" si="3"/>
        <v>525</v>
      </c>
      <c r="Q25" s="2447">
        <v>150</v>
      </c>
      <c r="S25" s="786"/>
      <c r="T25" s="795"/>
      <c r="U25" s="405"/>
      <c r="V25" s="115"/>
      <c r="W25" s="115"/>
      <c r="X25" s="115"/>
      <c r="Y25" s="115"/>
      <c r="Z25" s="783"/>
      <c r="AA25" s="135"/>
      <c r="AB25" s="115"/>
      <c r="AC25" s="784"/>
      <c r="AD25" s="115"/>
      <c r="AE25" s="3097"/>
      <c r="AF25" s="115"/>
      <c r="AG25" s="224"/>
      <c r="AH25" s="115"/>
      <c r="AI25" s="115"/>
    </row>
    <row r="26" spans="1:35">
      <c r="A26" s="520">
        <v>17</v>
      </c>
      <c r="B26" s="247" t="s">
        <v>222</v>
      </c>
      <c r="C26" s="2402">
        <f t="shared" si="1"/>
        <v>17.5</v>
      </c>
      <c r="D26" s="177">
        <f>'7-11л. РАСКЛАДКА'!R30</f>
        <v>0</v>
      </c>
      <c r="E26" s="81">
        <f>'7-11л. РАСКЛАДКА'!R88</f>
        <v>0</v>
      </c>
      <c r="F26" s="81">
        <f>'7-11л. РАСКЛАДКА'!R147</f>
        <v>0</v>
      </c>
      <c r="G26" s="81">
        <f>'7-11л. РАСКЛАДКА'!R204</f>
        <v>0</v>
      </c>
      <c r="H26" s="81">
        <f>'7-11л. РАСКЛАДКА'!R261</f>
        <v>109.7</v>
      </c>
      <c r="I26" s="81">
        <f>'7-11л. РАСКЛАДКА'!R317</f>
        <v>0</v>
      </c>
      <c r="J26" s="81">
        <f>'7-11л. РАСКЛАДКА'!R373</f>
        <v>0</v>
      </c>
      <c r="K26" s="81">
        <f>'7-11л. РАСКЛАДКА'!R426</f>
        <v>38.5</v>
      </c>
      <c r="L26" s="81">
        <f>'7-11л. РАСКЛАДКА'!R480</f>
        <v>0</v>
      </c>
      <c r="M26" s="1173">
        <f>'7-11л. РАСКЛАДКА'!R533</f>
        <v>23.8</v>
      </c>
      <c r="N26" s="1177">
        <f t="shared" si="0"/>
        <v>172</v>
      </c>
      <c r="O26" s="1828">
        <f t="shared" si="2"/>
        <v>-1.7142857142857082</v>
      </c>
      <c r="P26" s="1181">
        <f t="shared" si="3"/>
        <v>175</v>
      </c>
      <c r="Q26" s="2447">
        <v>50</v>
      </c>
      <c r="S26" s="781"/>
      <c r="T26" s="787"/>
      <c r="U26" s="405"/>
      <c r="V26" s="115"/>
      <c r="W26" s="115"/>
      <c r="X26" s="115"/>
      <c r="Y26" s="115"/>
      <c r="Z26" s="783"/>
      <c r="AA26" s="135"/>
      <c r="AB26" s="115"/>
      <c r="AC26" s="784"/>
      <c r="AD26" s="115"/>
      <c r="AE26" s="3083"/>
      <c r="AF26" s="115"/>
      <c r="AG26" s="115"/>
      <c r="AH26" s="115"/>
      <c r="AI26" s="115"/>
    </row>
    <row r="27" spans="1:35">
      <c r="A27" s="520">
        <v>18</v>
      </c>
      <c r="B27" s="247" t="s">
        <v>47</v>
      </c>
      <c r="C27" s="2402">
        <f t="shared" si="1"/>
        <v>3.5</v>
      </c>
      <c r="D27" s="177">
        <f>'7-11л. РАСКЛАДКА'!R31</f>
        <v>12.4</v>
      </c>
      <c r="E27" s="81">
        <f>'7-11л. РАСКЛАДКА'!R89</f>
        <v>0</v>
      </c>
      <c r="F27" s="81">
        <f>'7-11л. РАСКЛАДКА'!R148</f>
        <v>0</v>
      </c>
      <c r="G27" s="81">
        <f>'7-11л. РАСКЛАДКА'!R205</f>
        <v>0</v>
      </c>
      <c r="H27" s="81">
        <f>'7-11л. РАСКЛАДКА'!R262</f>
        <v>22.6</v>
      </c>
      <c r="I27" s="81">
        <f>'7-11л. РАСКЛАДКА'!R318</f>
        <v>0</v>
      </c>
      <c r="J27" s="81">
        <f>'7-11л. РАСКЛАДКА'!R374</f>
        <v>0</v>
      </c>
      <c r="K27" s="81">
        <f>'7-11л. РАСКЛАДКА'!R427</f>
        <v>0</v>
      </c>
      <c r="L27" s="81">
        <f>'7-11л. РАСКЛАДКА'!R481</f>
        <v>0</v>
      </c>
      <c r="M27" s="1173">
        <f>'7-11л. РАСКЛАДКА'!R534</f>
        <v>0</v>
      </c>
      <c r="N27" s="1177">
        <f t="shared" si="0"/>
        <v>35</v>
      </c>
      <c r="O27" s="1827">
        <f t="shared" si="2"/>
        <v>0</v>
      </c>
      <c r="P27" s="1181">
        <f t="shared" si="3"/>
        <v>35</v>
      </c>
      <c r="Q27" s="2447">
        <v>10</v>
      </c>
      <c r="S27" s="781"/>
      <c r="T27" s="787"/>
      <c r="U27" s="405"/>
      <c r="V27" s="115"/>
      <c r="W27" s="115"/>
      <c r="X27" s="115"/>
      <c r="Y27" s="115"/>
      <c r="Z27" s="783"/>
      <c r="AA27" s="135"/>
      <c r="AB27" s="115"/>
      <c r="AC27" s="784"/>
      <c r="AD27" s="115"/>
      <c r="AE27" s="3083"/>
      <c r="AF27" s="115"/>
      <c r="AG27" s="115"/>
      <c r="AH27" s="115"/>
      <c r="AI27" s="115"/>
    </row>
    <row r="28" spans="1:35">
      <c r="A28" s="520">
        <v>19</v>
      </c>
      <c r="B28" s="247" t="s">
        <v>223</v>
      </c>
      <c r="C28" s="2402">
        <f t="shared" si="1"/>
        <v>3.5</v>
      </c>
      <c r="D28" s="177">
        <f>'7-11л. РАСКЛАДКА'!R32</f>
        <v>11.25</v>
      </c>
      <c r="E28" s="81">
        <f>'7-11л. РАСКЛАДКА'!R90</f>
        <v>20.149999999999999</v>
      </c>
      <c r="F28" s="81">
        <f>'7-11л. РАСКЛАДКА'!R149</f>
        <v>0</v>
      </c>
      <c r="G28" s="81">
        <f>'7-11л. РАСКЛАДКА'!R206</f>
        <v>0</v>
      </c>
      <c r="H28" s="81">
        <f>'7-11л. РАСКЛАДКА'!R263</f>
        <v>3.6</v>
      </c>
      <c r="I28" s="81">
        <f>'7-11л. РАСКЛАДКА'!R319</f>
        <v>0</v>
      </c>
      <c r="J28" s="81">
        <f>'7-11л. РАСКЛАДКА'!R375</f>
        <v>0</v>
      </c>
      <c r="K28" s="81">
        <f>'7-11л. РАСКЛАДКА'!R428</f>
        <v>0</v>
      </c>
      <c r="L28" s="81">
        <f>'7-11л. РАСКЛАДКА'!R482</f>
        <v>0</v>
      </c>
      <c r="M28" s="1173">
        <f>'7-11л. РАСКЛАДКА'!R535</f>
        <v>0</v>
      </c>
      <c r="N28" s="1177">
        <f t="shared" si="0"/>
        <v>35</v>
      </c>
      <c r="O28" s="1827">
        <f t="shared" si="2"/>
        <v>0</v>
      </c>
      <c r="P28" s="1181">
        <f t="shared" si="3"/>
        <v>35</v>
      </c>
      <c r="Q28" s="2447">
        <v>10</v>
      </c>
      <c r="S28" s="781"/>
      <c r="T28" s="787"/>
      <c r="U28" s="405"/>
      <c r="V28" s="115"/>
      <c r="W28" s="115"/>
      <c r="X28" s="115"/>
      <c r="Y28" s="115"/>
      <c r="Z28" s="783"/>
      <c r="AA28" s="135"/>
      <c r="AB28" s="115"/>
      <c r="AC28" s="784"/>
      <c r="AD28" s="115"/>
      <c r="AE28" s="3081"/>
      <c r="AF28" s="115"/>
      <c r="AG28" s="115"/>
      <c r="AH28" s="115"/>
      <c r="AI28" s="115"/>
    </row>
    <row r="29" spans="1:35">
      <c r="A29" s="520">
        <v>20</v>
      </c>
      <c r="B29" s="247" t="s">
        <v>48</v>
      </c>
      <c r="C29" s="2402">
        <f t="shared" si="1"/>
        <v>10.5</v>
      </c>
      <c r="D29" s="177">
        <f>'7-11л. РАСКЛАДКА'!R33</f>
        <v>10</v>
      </c>
      <c r="E29" s="81">
        <f>'7-11л. РАСКЛАДКА'!R91</f>
        <v>10.25</v>
      </c>
      <c r="F29" s="81">
        <f>'7-11л. РАСКЛАДКА'!R150</f>
        <v>10</v>
      </c>
      <c r="G29" s="81">
        <f>'7-11л. РАСКЛАДКА'!R207</f>
        <v>14.9</v>
      </c>
      <c r="H29" s="81">
        <f>'7-11л. РАСКЛАДКА'!R264</f>
        <v>6</v>
      </c>
      <c r="I29" s="81">
        <f>'7-11л. РАСКЛАДКА'!R320</f>
        <v>17.329999999999998</v>
      </c>
      <c r="J29" s="81">
        <f>'7-11л. РАСКЛАДКА'!R376</f>
        <v>8.27</v>
      </c>
      <c r="K29" s="81">
        <f>'7-11л. РАСКЛАДКА'!R429</f>
        <v>5.6</v>
      </c>
      <c r="L29" s="81">
        <f>'7-11л. РАСКЛАДКА'!R483</f>
        <v>12.290000000000001</v>
      </c>
      <c r="M29" s="1173">
        <f>'7-11л. РАСКЛАДКА'!R536</f>
        <v>8</v>
      </c>
      <c r="N29" s="1177">
        <f t="shared" si="0"/>
        <v>102.63999999999999</v>
      </c>
      <c r="O29" s="1827">
        <f t="shared" si="2"/>
        <v>-2.2476190476190681</v>
      </c>
      <c r="P29" s="1181">
        <f t="shared" si="3"/>
        <v>105</v>
      </c>
      <c r="Q29" s="2447">
        <v>30</v>
      </c>
      <c r="S29" s="781"/>
      <c r="T29" s="787"/>
      <c r="U29" s="405"/>
      <c r="V29" s="115"/>
      <c r="W29" s="115"/>
      <c r="X29" s="115"/>
      <c r="Y29" s="115"/>
      <c r="Z29" s="783"/>
      <c r="AA29" s="135"/>
      <c r="AB29" s="115"/>
      <c r="AC29" s="784"/>
      <c r="AD29" s="115"/>
      <c r="AE29" s="3083"/>
      <c r="AF29" s="115"/>
      <c r="AG29" s="115"/>
      <c r="AH29" s="115"/>
      <c r="AI29" s="115"/>
    </row>
    <row r="30" spans="1:35">
      <c r="A30" s="520">
        <v>21</v>
      </c>
      <c r="B30" s="247" t="s">
        <v>49</v>
      </c>
      <c r="C30" s="2402">
        <f t="shared" si="1"/>
        <v>5.25</v>
      </c>
      <c r="D30" s="177">
        <f>'7-11л. РАСКЛАДКА'!R34</f>
        <v>4.4400000000000004</v>
      </c>
      <c r="E30" s="81">
        <f>'7-11л. РАСКЛАДКА'!R92</f>
        <v>4</v>
      </c>
      <c r="F30" s="81">
        <f>'7-11л. РАСКЛАДКА'!R151</f>
        <v>7</v>
      </c>
      <c r="G30" s="81">
        <f>'7-11л. РАСКЛАДКА'!R208</f>
        <v>4.8</v>
      </c>
      <c r="H30" s="81">
        <f>'7-11л. РАСКЛАДКА'!R265</f>
        <v>5.0999999999999996</v>
      </c>
      <c r="I30" s="81">
        <f>'7-11л. РАСКЛАДКА'!R321</f>
        <v>3</v>
      </c>
      <c r="J30" s="81">
        <f>'7-11л. РАСКЛАДКА'!R377</f>
        <v>10</v>
      </c>
      <c r="K30" s="81">
        <f>'7-11л. РАСКЛАДКА'!R430</f>
        <v>4.0999999999999996</v>
      </c>
      <c r="L30" s="81">
        <f>'7-11л. РАСКЛАДКА'!R484</f>
        <v>0</v>
      </c>
      <c r="M30" s="1173">
        <f>'7-11л. РАСКЛАДКА'!R537</f>
        <v>10</v>
      </c>
      <c r="N30" s="1177">
        <f t="shared" si="0"/>
        <v>52.440000000000005</v>
      </c>
      <c r="O30" s="1828">
        <f t="shared" si="2"/>
        <v>-0.11428571428569967</v>
      </c>
      <c r="P30" s="1181">
        <f t="shared" si="3"/>
        <v>52.5</v>
      </c>
      <c r="Q30" s="2447">
        <v>15</v>
      </c>
      <c r="S30" s="781"/>
      <c r="T30" s="787"/>
      <c r="U30" s="405"/>
      <c r="V30" s="115"/>
      <c r="W30" s="115"/>
      <c r="X30" s="115"/>
      <c r="Y30" s="115"/>
      <c r="Z30" s="783"/>
      <c r="AA30" s="135"/>
      <c r="AB30" s="115"/>
      <c r="AC30" s="784"/>
      <c r="AD30" s="115"/>
      <c r="AE30" s="3081"/>
      <c r="AF30" s="115"/>
      <c r="AG30" s="115"/>
      <c r="AH30" s="115"/>
      <c r="AI30" s="115"/>
    </row>
    <row r="31" spans="1:35" ht="12" customHeight="1">
      <c r="A31" s="520">
        <v>22</v>
      </c>
      <c r="B31" s="247" t="s">
        <v>224</v>
      </c>
      <c r="C31" s="2402">
        <f t="shared" si="1"/>
        <v>14</v>
      </c>
      <c r="D31" s="177">
        <f>'7-11л. РАСКЛАДКА'!R35</f>
        <v>7.08</v>
      </c>
      <c r="E31" s="81">
        <f>'7-11л. РАСКЛАДКА'!R93</f>
        <v>0</v>
      </c>
      <c r="F31" s="81">
        <f>'7-11л. РАСКЛАДКА'!R152</f>
        <v>0</v>
      </c>
      <c r="G31" s="81">
        <f>'7-11л. РАСКЛАДКА'!R209</f>
        <v>13.96</v>
      </c>
      <c r="H31" s="81">
        <f>'7-11л. РАСКЛАДКА'!R266</f>
        <v>7.28</v>
      </c>
      <c r="I31" s="81">
        <f>'7-11л. РАСКЛАДКА'!R322</f>
        <v>3.4</v>
      </c>
      <c r="J31" s="81">
        <f>'7-11л. РАСКЛАДКА'!R378</f>
        <v>0</v>
      </c>
      <c r="K31" s="81">
        <f>'7-11л. РАСКЛАДКА'!R431</f>
        <v>8.4</v>
      </c>
      <c r="L31" s="81">
        <f>'7-11л. РАСКЛАДКА'!R485</f>
        <v>80.323999999999998</v>
      </c>
      <c r="M31" s="1173">
        <f>'7-11л. РАСКЛАДКА'!R538</f>
        <v>14.4</v>
      </c>
      <c r="N31" s="1177">
        <f t="shared" si="0"/>
        <v>134.84399999999999</v>
      </c>
      <c r="O31" s="1828">
        <f t="shared" si="2"/>
        <v>-3.682857142857145</v>
      </c>
      <c r="P31" s="1181">
        <f t="shared" si="3"/>
        <v>140</v>
      </c>
      <c r="Q31" s="2447">
        <v>40</v>
      </c>
      <c r="S31" s="781"/>
      <c r="T31" s="787"/>
      <c r="U31" s="405"/>
      <c r="V31" s="115"/>
      <c r="W31" s="115"/>
      <c r="X31" s="115"/>
      <c r="Y31" s="115"/>
      <c r="Z31" s="783"/>
      <c r="AA31" s="135"/>
      <c r="AB31" s="115"/>
      <c r="AC31" s="784"/>
      <c r="AD31" s="115"/>
      <c r="AE31" s="3083"/>
      <c r="AF31" s="115"/>
      <c r="AG31" s="115"/>
      <c r="AH31" s="115"/>
      <c r="AI31" s="115"/>
    </row>
    <row r="32" spans="1:35" ht="13.5" customHeight="1">
      <c r="A32" s="520">
        <v>23</v>
      </c>
      <c r="B32" s="247" t="s">
        <v>50</v>
      </c>
      <c r="C32" s="2402">
        <f t="shared" si="1"/>
        <v>10.5</v>
      </c>
      <c r="D32" s="177">
        <f>'7-11л. РАСКЛАДКА'!R36</f>
        <v>0</v>
      </c>
      <c r="E32" s="81">
        <f>'7-11л. РАСКЛАДКА'!R94</f>
        <v>8.1999999999999993</v>
      </c>
      <c r="F32" s="81">
        <f>'7-11л. РАСКЛАДКА'!R153</f>
        <v>12.72</v>
      </c>
      <c r="G32" s="81">
        <f>'7-11л. РАСКЛАДКА'!R210</f>
        <v>0.72</v>
      </c>
      <c r="H32" s="81">
        <f>'7-11л. РАСКЛАДКА'!R267</f>
        <v>19.600000000000001</v>
      </c>
      <c r="I32" s="81">
        <f>'7-11л. РАСКЛАДКА'!R323</f>
        <v>3.41</v>
      </c>
      <c r="J32" s="81">
        <f>'7-11л. РАСКЛАДКА'!R379</f>
        <v>9.1</v>
      </c>
      <c r="K32" s="81">
        <f>'7-11л. РАСКЛАДКА'!R432</f>
        <v>12.4</v>
      </c>
      <c r="L32" s="81">
        <f>'7-11л. РАСКЛАДКА'!R486</f>
        <v>7</v>
      </c>
      <c r="M32" s="1173">
        <f>'7-11л. РАСКЛАДКА'!R539</f>
        <v>13.2</v>
      </c>
      <c r="N32" s="1177">
        <f t="shared" si="0"/>
        <v>86.350000000000009</v>
      </c>
      <c r="O32" s="2414">
        <f t="shared" si="2"/>
        <v>-17.761904761904759</v>
      </c>
      <c r="P32" s="1181">
        <f t="shared" si="3"/>
        <v>105</v>
      </c>
      <c r="Q32" s="2447">
        <v>30</v>
      </c>
      <c r="S32" s="781"/>
      <c r="T32" s="787"/>
      <c r="U32" s="405"/>
      <c r="V32" s="115"/>
      <c r="W32" s="115"/>
      <c r="X32" s="115"/>
      <c r="Y32" s="115"/>
      <c r="Z32" s="783"/>
      <c r="AA32" s="135"/>
      <c r="AB32" s="115"/>
      <c r="AC32" s="784"/>
      <c r="AD32" s="115"/>
      <c r="AE32" s="3083"/>
      <c r="AF32" s="115"/>
      <c r="AG32" s="115"/>
      <c r="AH32" s="115"/>
      <c r="AI32" s="115"/>
    </row>
    <row r="33" spans="1:35" ht="12.75" customHeight="1">
      <c r="A33" s="520">
        <v>24</v>
      </c>
      <c r="B33" s="247" t="s">
        <v>51</v>
      </c>
      <c r="C33" s="2402">
        <f t="shared" si="1"/>
        <v>3.5</v>
      </c>
      <c r="D33" s="177">
        <f>'7-11л. РАСКЛАДКА'!R37</f>
        <v>0</v>
      </c>
      <c r="E33" s="81">
        <f>'7-11л. РАСКЛАДКА'!R95</f>
        <v>0</v>
      </c>
      <c r="F33" s="81">
        <f>'7-11л. РАСКЛАДКА'!R154</f>
        <v>0</v>
      </c>
      <c r="G33" s="81">
        <f>'7-11л. РАСКЛАДКА'!R211</f>
        <v>0</v>
      </c>
      <c r="H33" s="81">
        <f>'7-11л. РАСКЛАДКА'!R268</f>
        <v>0</v>
      </c>
      <c r="I33" s="81">
        <f>'7-11л. РАСКЛАДКА'!R324</f>
        <v>0</v>
      </c>
      <c r="J33" s="81">
        <f>'7-11л. РАСКЛАДКА'!R380</f>
        <v>30</v>
      </c>
      <c r="K33" s="81">
        <f>'7-11л. РАСКЛАДКА'!R433</f>
        <v>0</v>
      </c>
      <c r="L33" s="81">
        <f>'7-11л. РАСКЛАДКА'!R487</f>
        <v>0</v>
      </c>
      <c r="M33" s="1173">
        <f>'7-11л. РАСКЛАДКА'!R540</f>
        <v>0</v>
      </c>
      <c r="N33" s="1177">
        <f t="shared" si="0"/>
        <v>30</v>
      </c>
      <c r="O33" s="2414">
        <f t="shared" si="2"/>
        <v>-14.285714285714292</v>
      </c>
      <c r="P33" s="1181">
        <f t="shared" si="3"/>
        <v>35</v>
      </c>
      <c r="Q33" s="2447">
        <v>10</v>
      </c>
      <c r="S33" s="781"/>
      <c r="T33" s="787"/>
      <c r="U33" s="405"/>
      <c r="V33" s="115"/>
      <c r="W33" s="115"/>
      <c r="X33" s="115"/>
      <c r="Y33" s="115"/>
      <c r="Z33" s="783"/>
      <c r="AA33" s="135"/>
      <c r="AB33" s="115"/>
      <c r="AC33" s="784"/>
      <c r="AD33" s="115"/>
      <c r="AE33" s="3083"/>
      <c r="AF33" s="115"/>
      <c r="AG33" s="115"/>
      <c r="AH33" s="115"/>
      <c r="AI33" s="115"/>
    </row>
    <row r="34" spans="1:35" ht="12" customHeight="1">
      <c r="A34" s="520">
        <v>25</v>
      </c>
      <c r="B34" s="247" t="s">
        <v>52</v>
      </c>
      <c r="C34" s="2402">
        <f t="shared" si="1"/>
        <v>0.35000000000000003</v>
      </c>
      <c r="D34" s="177">
        <f>'7-11л. РАСКЛАДКА'!R38</f>
        <v>0</v>
      </c>
      <c r="E34" s="81">
        <f>'7-11л. РАСКЛАДКА'!R96</f>
        <v>0</v>
      </c>
      <c r="F34" s="81">
        <f>'7-11л. РАСКЛАДКА'!R155</f>
        <v>0</v>
      </c>
      <c r="G34" s="81">
        <f>'7-11л. РАСКЛАДКА'!R212</f>
        <v>0</v>
      </c>
      <c r="H34" s="81">
        <f>'7-11л. РАСКЛАДКА'!R269</f>
        <v>0</v>
      </c>
      <c r="I34" s="81">
        <f>'7-11л. РАСКЛАДКА'!R325</f>
        <v>0</v>
      </c>
      <c r="J34" s="81">
        <f>'7-11л. РАСКЛАДКА'!R381</f>
        <v>1.5</v>
      </c>
      <c r="K34" s="81">
        <f>'7-11л. РАСКЛАДКА'!R434</f>
        <v>0</v>
      </c>
      <c r="L34" s="81">
        <f>'7-11л. РАСКЛАДКА'!R488</f>
        <v>0</v>
      </c>
      <c r="M34" s="1173">
        <f>'7-11л. РАСКЛАДКА'!R541</f>
        <v>0</v>
      </c>
      <c r="N34" s="1177">
        <f t="shared" si="0"/>
        <v>1.5</v>
      </c>
      <c r="O34" s="2414">
        <f t="shared" si="2"/>
        <v>-57.142857142857146</v>
      </c>
      <c r="P34" s="1181">
        <f t="shared" si="3"/>
        <v>3.5</v>
      </c>
      <c r="Q34" s="2447">
        <v>1</v>
      </c>
      <c r="S34" s="781"/>
      <c r="T34" s="795"/>
      <c r="U34" s="405"/>
      <c r="V34" s="115"/>
      <c r="W34" s="115"/>
      <c r="X34" s="115"/>
      <c r="Y34" s="115"/>
      <c r="Z34" s="783"/>
      <c r="AA34" s="135"/>
      <c r="AB34" s="115"/>
      <c r="AC34" s="784"/>
      <c r="AD34" s="115"/>
      <c r="AE34" s="3092"/>
      <c r="AF34" s="115"/>
      <c r="AG34" s="115"/>
      <c r="AH34" s="115"/>
      <c r="AI34" s="115"/>
    </row>
    <row r="35" spans="1:35" ht="15.75" customHeight="1">
      <c r="A35" s="520">
        <v>26</v>
      </c>
      <c r="B35" s="247" t="s">
        <v>225</v>
      </c>
      <c r="C35" s="2402">
        <f t="shared" si="1"/>
        <v>0.35000000000000003</v>
      </c>
      <c r="D35" s="177">
        <f>'7-11л. РАСКЛАДКА'!R39</f>
        <v>0</v>
      </c>
      <c r="E35" s="81">
        <f>'7-11л. РАСКЛАДКА'!R97</f>
        <v>0</v>
      </c>
      <c r="F35" s="81">
        <f>'7-11л. РАСКЛАДКА'!R156</f>
        <v>0</v>
      </c>
      <c r="G35" s="81">
        <f>'7-11л. РАСКЛАДКА'!R213</f>
        <v>0</v>
      </c>
      <c r="H35" s="81">
        <f>'7-11л. РАСКЛАДКА'!R270</f>
        <v>4</v>
      </c>
      <c r="I35" s="81">
        <f>'7-11л. РАСКЛАДКА'!R326</f>
        <v>0</v>
      </c>
      <c r="J35" s="81">
        <f>'7-11л. РАСКЛАДКА'!R382</f>
        <v>0</v>
      </c>
      <c r="K35" s="81">
        <f>'7-11л. РАСКЛАДКА'!R435</f>
        <v>0</v>
      </c>
      <c r="L35" s="81">
        <f>'7-11л. РАСКЛАДКА'!R489</f>
        <v>0</v>
      </c>
      <c r="M35" s="1173">
        <f>'7-11л. РАСКЛАДКА'!R542</f>
        <v>0</v>
      </c>
      <c r="N35" s="1177">
        <f t="shared" si="0"/>
        <v>4</v>
      </c>
      <c r="O35" s="1828">
        <f t="shared" si="2"/>
        <v>14.285714285714292</v>
      </c>
      <c r="P35" s="1181">
        <f t="shared" si="3"/>
        <v>3.5</v>
      </c>
      <c r="Q35" s="2447">
        <v>1</v>
      </c>
      <c r="S35" s="781"/>
      <c r="T35" s="787"/>
      <c r="U35" s="405"/>
      <c r="V35" s="115"/>
      <c r="W35" s="115"/>
      <c r="X35" s="115"/>
      <c r="Y35" s="115"/>
      <c r="Z35" s="783"/>
      <c r="AA35" s="135"/>
      <c r="AB35" s="115"/>
      <c r="AC35" s="784"/>
      <c r="AD35" s="115"/>
      <c r="AE35" s="3083"/>
      <c r="AF35" s="115"/>
      <c r="AG35" s="115"/>
      <c r="AH35" s="115"/>
      <c r="AI35" s="115"/>
    </row>
    <row r="36" spans="1:35" ht="12" customHeight="1">
      <c r="A36" s="520">
        <v>27</v>
      </c>
      <c r="B36" s="247" t="s">
        <v>115</v>
      </c>
      <c r="C36" s="2402">
        <f t="shared" si="1"/>
        <v>0.70000000000000007</v>
      </c>
      <c r="D36" s="177">
        <f>'7-11л. РАСКЛАДКА'!R40</f>
        <v>0</v>
      </c>
      <c r="E36" s="81">
        <f>'7-11л. РАСКЛАДКА'!R98</f>
        <v>0</v>
      </c>
      <c r="F36" s="81">
        <f>'7-11л. РАСКЛАДКА'!R157</f>
        <v>3</v>
      </c>
      <c r="G36" s="81">
        <f>'7-11л. РАСКЛАДКА'!R214</f>
        <v>0</v>
      </c>
      <c r="H36" s="81">
        <f>'7-11л. РАСКЛАДКА'!R271</f>
        <v>0</v>
      </c>
      <c r="I36" s="81">
        <f>'7-11л. РАСКЛАДКА'!R327</f>
        <v>0</v>
      </c>
      <c r="J36" s="81">
        <f>'7-11л. РАСКЛАДКА'!R383</f>
        <v>0</v>
      </c>
      <c r="K36" s="81">
        <f>'7-11л. РАСКЛАДКА'!R436</f>
        <v>0</v>
      </c>
      <c r="L36" s="81">
        <f>'7-11л. РАСКЛАДКА'!R490</f>
        <v>0</v>
      </c>
      <c r="M36" s="1173">
        <f>'7-11л. РАСКЛАДКА'!R543</f>
        <v>3</v>
      </c>
      <c r="N36" s="1177">
        <f t="shared" si="0"/>
        <v>6</v>
      </c>
      <c r="O36" s="2414">
        <f t="shared" si="2"/>
        <v>-14.285714285714292</v>
      </c>
      <c r="P36" s="1181">
        <f t="shared" si="3"/>
        <v>7</v>
      </c>
      <c r="Q36" s="2447">
        <v>2</v>
      </c>
      <c r="S36" s="781"/>
      <c r="T36" s="795"/>
      <c r="U36" s="405"/>
      <c r="V36" s="115"/>
      <c r="W36" s="115"/>
      <c r="X36" s="115"/>
      <c r="Y36" s="115"/>
      <c r="Z36" s="783"/>
      <c r="AA36" s="135"/>
      <c r="AB36" s="115"/>
      <c r="AC36" s="784"/>
      <c r="AD36" s="115"/>
      <c r="AE36" s="3098"/>
      <c r="AF36" s="115"/>
      <c r="AG36" s="115"/>
      <c r="AH36" s="115"/>
      <c r="AI36" s="115"/>
    </row>
    <row r="37" spans="1:35" ht="12" hidden="1" customHeight="1">
      <c r="A37" s="520">
        <v>28</v>
      </c>
      <c r="B37" s="247" t="s">
        <v>53</v>
      </c>
      <c r="C37" s="2402">
        <f t="shared" si="1"/>
        <v>7.0000000000000007E-2</v>
      </c>
      <c r="D37" s="177">
        <f>'7-11л. РАСКЛАДКА'!R41</f>
        <v>0</v>
      </c>
      <c r="E37" s="81">
        <f>'7-11л. РАСКЛАДКА'!R99</f>
        <v>0</v>
      </c>
      <c r="F37" s="81">
        <f>'7-11л. РАСКЛАДКА'!R158</f>
        <v>0</v>
      </c>
      <c r="G37" s="81">
        <f>'7-11л. РАСКЛАДКА'!R215</f>
        <v>0</v>
      </c>
      <c r="H37" s="81">
        <f>'7-11л. РАСКЛАДКА'!R272</f>
        <v>0</v>
      </c>
      <c r="I37" s="81">
        <f>'7-11л. РАСКЛАДКА'!R328</f>
        <v>0</v>
      </c>
      <c r="J37" s="81">
        <f>'7-11л. РАСКЛАДКА'!R384</f>
        <v>0</v>
      </c>
      <c r="K37" s="81">
        <f>'7-11л. РАСКЛАДКА'!R437</f>
        <v>0</v>
      </c>
      <c r="L37" s="81">
        <f>'7-11л. РАСКЛАДКА'!R491</f>
        <v>0</v>
      </c>
      <c r="M37" s="1173">
        <f>'7-11л. РАСКЛАДКА'!R544</f>
        <v>0</v>
      </c>
      <c r="N37" s="1177">
        <f t="shared" si="0"/>
        <v>0</v>
      </c>
      <c r="O37" s="2414">
        <f t="shared" si="2"/>
        <v>-100</v>
      </c>
      <c r="P37" s="1181">
        <f t="shared" si="3"/>
        <v>0.70000000000000007</v>
      </c>
      <c r="Q37" s="2447">
        <v>0.2</v>
      </c>
      <c r="S37" s="781"/>
      <c r="T37" s="787"/>
      <c r="U37" s="405"/>
      <c r="V37" s="115"/>
      <c r="W37" s="115"/>
      <c r="X37" s="115"/>
      <c r="Y37" s="115"/>
      <c r="Z37" s="783"/>
      <c r="AA37" s="135"/>
      <c r="AB37" s="115"/>
      <c r="AC37" s="784"/>
      <c r="AD37" s="115"/>
      <c r="AE37" s="3081"/>
      <c r="AF37" s="115"/>
      <c r="AG37" s="115"/>
      <c r="AH37" s="115"/>
      <c r="AI37" s="115"/>
    </row>
    <row r="38" spans="1:35" ht="12.75" customHeight="1">
      <c r="A38" s="520">
        <v>29</v>
      </c>
      <c r="B38" s="563" t="s">
        <v>226</v>
      </c>
      <c r="C38" s="2402">
        <f t="shared" si="1"/>
        <v>1.05</v>
      </c>
      <c r="D38" s="177">
        <f>'7-11л. РАСКЛАДКА'!R42</f>
        <v>1.05</v>
      </c>
      <c r="E38" s="81">
        <f>'7-11л. РАСКЛАДКА'!R100</f>
        <v>1</v>
      </c>
      <c r="F38" s="81">
        <f>'7-11л. РАСКЛАДКА'!R159</f>
        <v>1.05</v>
      </c>
      <c r="G38" s="81">
        <f>'7-11л. РАСКЛАДКА'!R216</f>
        <v>1.1750000000000003</v>
      </c>
      <c r="H38" s="81">
        <f>'7-11л. РАСКЛАДКА'!R273</f>
        <v>0.9</v>
      </c>
      <c r="I38" s="81">
        <f>'7-11л. РАСКЛАДКА'!R329</f>
        <v>1.39</v>
      </c>
      <c r="J38" s="81">
        <f>'7-11л. РАСКЛАДКА'!R385</f>
        <v>1.2350000000000001</v>
      </c>
      <c r="K38" s="81">
        <f>'7-11л. РАСКЛАДКА'!R438</f>
        <v>0.98</v>
      </c>
      <c r="L38" s="81">
        <f>'7-11л. РАСКЛАДКА'!R492</f>
        <v>0.95</v>
      </c>
      <c r="M38" s="1173">
        <f>'7-11л. РАСКЛАДКА'!R545</f>
        <v>1.8199999999999998</v>
      </c>
      <c r="N38" s="1177">
        <f t="shared" si="0"/>
        <v>11.55</v>
      </c>
      <c r="O38" s="2414">
        <f t="shared" si="2"/>
        <v>10</v>
      </c>
      <c r="P38" s="1181">
        <f t="shared" si="3"/>
        <v>10.5</v>
      </c>
      <c r="Q38" s="2447">
        <v>3</v>
      </c>
      <c r="S38" s="781"/>
      <c r="T38" s="787"/>
      <c r="U38" s="405"/>
      <c r="V38" s="115"/>
      <c r="W38" s="115"/>
      <c r="X38" s="115"/>
      <c r="Y38" s="115"/>
      <c r="Z38" s="783"/>
      <c r="AA38" s="135"/>
      <c r="AB38" s="115"/>
      <c r="AC38" s="784"/>
      <c r="AD38" s="115"/>
      <c r="AE38" s="3081"/>
      <c r="AF38" s="115"/>
      <c r="AG38" s="115"/>
      <c r="AH38" s="115"/>
      <c r="AI38" s="115"/>
    </row>
    <row r="39" spans="1:35" ht="13.5" customHeight="1">
      <c r="A39" s="520">
        <v>30</v>
      </c>
      <c r="B39" s="247" t="s">
        <v>116</v>
      </c>
      <c r="C39" s="2402">
        <f t="shared" si="1"/>
        <v>1.05</v>
      </c>
      <c r="D39" s="177">
        <f>'7-11л. РАСКЛАДКА'!R43</f>
        <v>0</v>
      </c>
      <c r="E39" s="81">
        <f>'7-11л. РАСКЛАДКА'!R101</f>
        <v>0</v>
      </c>
      <c r="F39" s="81">
        <f>'7-11л. РАСКЛАДКА'!R160</f>
        <v>0</v>
      </c>
      <c r="G39" s="81">
        <f>'7-11л. РАСКЛАДКА'!R217</f>
        <v>0</v>
      </c>
      <c r="H39" s="81">
        <f>'7-11л. РАСКЛАДКА'!R274</f>
        <v>0</v>
      </c>
      <c r="I39" s="81">
        <f>'7-11л. РАСКЛАДКА'!R330</f>
        <v>0</v>
      </c>
      <c r="J39" s="81">
        <f>'7-11л. РАСКЛАДКА'!R386</f>
        <v>0</v>
      </c>
      <c r="K39" s="81">
        <f>'7-11л. РАСКЛАДКА'!R439</f>
        <v>10</v>
      </c>
      <c r="L39" s="81">
        <f>'7-11л. РАСКЛАДКА'!R493</f>
        <v>0</v>
      </c>
      <c r="M39" s="1173">
        <f>'7-11л. РАСКЛАДКА'!R546</f>
        <v>0.6</v>
      </c>
      <c r="N39" s="1177">
        <f t="shared" si="0"/>
        <v>10.6</v>
      </c>
      <c r="O39" s="1828">
        <f t="shared" si="2"/>
        <v>0.952380952380949</v>
      </c>
      <c r="P39" s="1181">
        <f t="shared" si="3"/>
        <v>10.5</v>
      </c>
      <c r="Q39" s="2447">
        <v>3</v>
      </c>
      <c r="S39" s="786"/>
      <c r="T39" s="795"/>
      <c r="U39" s="405"/>
      <c r="V39" s="115"/>
      <c r="W39" s="115"/>
      <c r="X39" s="115"/>
      <c r="Y39" s="115"/>
      <c r="Z39" s="783"/>
      <c r="AA39" s="135"/>
      <c r="AB39" s="115"/>
      <c r="AC39" s="784"/>
      <c r="AD39" s="115"/>
      <c r="AE39" s="3083"/>
      <c r="AF39" s="115"/>
      <c r="AG39" s="115"/>
      <c r="AH39" s="115"/>
      <c r="AI39" s="115"/>
    </row>
    <row r="40" spans="1:35" ht="14.25" customHeight="1">
      <c r="A40" s="520">
        <v>31</v>
      </c>
      <c r="B40" s="247" t="s">
        <v>117</v>
      </c>
      <c r="C40" s="2402">
        <f t="shared" si="1"/>
        <v>0.70000000000000007</v>
      </c>
      <c r="D40" s="177">
        <f>'7-11л. РАСКЛАДКА'!R44</f>
        <v>0.81220000000000003</v>
      </c>
      <c r="E40" s="81">
        <f>'7-11л. РАСКЛАДКА'!R102</f>
        <v>0.86899999999999999</v>
      </c>
      <c r="F40" s="81">
        <f>'7-11л. РАСКЛАДКА'!R161</f>
        <v>1.1187</v>
      </c>
      <c r="G40" s="81">
        <f>'7-11л. РАСКЛАДКА'!R218</f>
        <v>0.158</v>
      </c>
      <c r="H40" s="81">
        <f>'7-11л. РАСКЛАДКА'!R275</f>
        <v>0.02</v>
      </c>
      <c r="I40" s="81">
        <f>'7-11л. РАСКЛАДКА'!R331</f>
        <v>6.8000000000000005E-2</v>
      </c>
      <c r="J40" s="81">
        <f>'7-11л. РАСКЛАДКА'!R387</f>
        <v>2.4329999999999998</v>
      </c>
      <c r="K40" s="81">
        <f>'7-11л. РАСКЛАДКА'!R440</f>
        <v>1.0097</v>
      </c>
      <c r="L40" s="81">
        <f>'7-11л. РАСКЛАДКА'!R494</f>
        <v>0.80800000000000005</v>
      </c>
      <c r="M40" s="1173">
        <f>'7-11л. РАСКЛАДКА'!R547</f>
        <v>1.468</v>
      </c>
      <c r="N40" s="1177">
        <f t="shared" si="0"/>
        <v>8.7645999999999997</v>
      </c>
      <c r="O40" s="1828">
        <f t="shared" si="2"/>
        <v>25.208571428571418</v>
      </c>
      <c r="P40" s="1181">
        <f t="shared" si="3"/>
        <v>7</v>
      </c>
      <c r="Q40" s="2447">
        <v>2</v>
      </c>
      <c r="S40" s="3099"/>
      <c r="T40" s="795"/>
      <c r="U40" s="405"/>
      <c r="V40" s="115"/>
      <c r="W40" s="115"/>
      <c r="X40" s="115"/>
      <c r="Y40" s="115"/>
      <c r="Z40" s="783"/>
      <c r="AA40" s="135"/>
      <c r="AB40" s="115"/>
      <c r="AC40" s="784"/>
      <c r="AD40" s="115"/>
      <c r="AE40" s="3094"/>
      <c r="AF40" s="115"/>
      <c r="AG40" s="115"/>
      <c r="AH40" s="115"/>
      <c r="AI40" s="115"/>
    </row>
    <row r="41" spans="1:35" ht="15" customHeight="1">
      <c r="A41" s="520">
        <v>32</v>
      </c>
      <c r="B41" s="247" t="s">
        <v>55</v>
      </c>
      <c r="C41" s="2402">
        <f t="shared" si="1"/>
        <v>26.95</v>
      </c>
      <c r="D41" s="808">
        <f>'7-11л. МЕНЮ '!D83</f>
        <v>20.71</v>
      </c>
      <c r="E41" s="99">
        <f>'7-11л. МЕНЮ '!D134</f>
        <v>26.273</v>
      </c>
      <c r="F41" s="99">
        <f>'7-11л. МЕНЮ '!D191</f>
        <v>27.996000000000002</v>
      </c>
      <c r="G41" s="99">
        <f>'7-11л. МЕНЮ '!D246</f>
        <v>26.970000000000002</v>
      </c>
      <c r="H41" s="99">
        <f>'7-11л. МЕНЮ '!D300</f>
        <v>32.801000000000002</v>
      </c>
      <c r="I41" s="99">
        <f>'7-11л. МЕНЮ '!D412</f>
        <v>27.397000000000002</v>
      </c>
      <c r="J41" s="99">
        <f>'7-11л. МЕНЮ '!D466</f>
        <v>27.035</v>
      </c>
      <c r="K41" s="99">
        <f>'7-11л. МЕНЮ '!D523</f>
        <v>28.103999999999999</v>
      </c>
      <c r="L41" s="99">
        <f>'7-11л. МЕНЮ '!D577</f>
        <v>26.885000000000002</v>
      </c>
      <c r="M41" s="1174">
        <f>'7-11л. МЕНЮ '!D630</f>
        <v>25.329000000000001</v>
      </c>
      <c r="N41" s="1177">
        <f t="shared" si="0"/>
        <v>269.5</v>
      </c>
      <c r="O41" s="1742">
        <f t="shared" si="2"/>
        <v>0</v>
      </c>
      <c r="P41" s="1181">
        <f t="shared" si="3"/>
        <v>269.5</v>
      </c>
      <c r="Q41" s="2447">
        <v>77</v>
      </c>
      <c r="S41" s="3080"/>
      <c r="T41" s="795"/>
      <c r="U41" s="405"/>
      <c r="V41" s="115"/>
      <c r="W41" s="115"/>
      <c r="X41" s="115"/>
      <c r="Y41" s="115"/>
      <c r="Z41" s="783"/>
      <c r="AA41" s="135"/>
      <c r="AB41" s="115"/>
      <c r="AC41" s="784"/>
      <c r="AD41" s="115"/>
      <c r="AE41" s="3083"/>
      <c r="AF41" s="115"/>
      <c r="AG41" s="115"/>
      <c r="AH41" s="115"/>
      <c r="AI41" s="115"/>
    </row>
    <row r="42" spans="1:35" ht="12.75" customHeight="1">
      <c r="A42" s="520">
        <v>33</v>
      </c>
      <c r="B42" s="247" t="s">
        <v>56</v>
      </c>
      <c r="C42" s="2402">
        <f t="shared" si="1"/>
        <v>27.650000000000002</v>
      </c>
      <c r="D42" s="808">
        <f>'7-11л. МЕНЮ '!E83</f>
        <v>24.922999999999998</v>
      </c>
      <c r="E42" s="99">
        <f>'7-11л. МЕНЮ '!E134</f>
        <v>27.602</v>
      </c>
      <c r="F42" s="99">
        <f>'7-11л. МЕНЮ '!E191</f>
        <v>31.488</v>
      </c>
      <c r="G42" s="99">
        <f>'7-11л. МЕНЮ '!E246</f>
        <v>25.863</v>
      </c>
      <c r="H42" s="99">
        <f>'7-11л. МЕНЮ '!E300</f>
        <v>28.374000000000002</v>
      </c>
      <c r="I42" s="99">
        <f>'7-11л. МЕНЮ '!E412</f>
        <v>29.24</v>
      </c>
      <c r="J42" s="99">
        <f>'7-11л. МЕНЮ '!E466</f>
        <v>25.823</v>
      </c>
      <c r="K42" s="99">
        <f>'7-11л. МЕНЮ '!E523</f>
        <v>27.410999999999998</v>
      </c>
      <c r="L42" s="99">
        <f>'7-11л. МЕНЮ '!E577</f>
        <v>29.303000000000001</v>
      </c>
      <c r="M42" s="1174">
        <f>'7-11л. МЕНЮ '!E630</f>
        <v>26.472999999999999</v>
      </c>
      <c r="N42" s="1177">
        <f t="shared" si="0"/>
        <v>276.5</v>
      </c>
      <c r="O42" s="1742">
        <f t="shared" si="2"/>
        <v>0</v>
      </c>
      <c r="P42" s="1181">
        <f t="shared" si="3"/>
        <v>276.5</v>
      </c>
      <c r="Q42" s="2447">
        <v>79</v>
      </c>
      <c r="S42" s="3080"/>
      <c r="T42" s="795"/>
      <c r="U42" s="405"/>
      <c r="V42" s="115"/>
      <c r="W42" s="115"/>
      <c r="X42" s="115"/>
      <c r="Y42" s="115"/>
      <c r="Z42" s="783"/>
      <c r="AA42" s="135"/>
      <c r="AB42" s="115"/>
      <c r="AC42" s="784"/>
      <c r="AD42" s="115"/>
      <c r="AE42" s="3083"/>
      <c r="AF42" s="115"/>
      <c r="AG42" s="115"/>
      <c r="AH42" s="115"/>
      <c r="AI42" s="115"/>
    </row>
    <row r="43" spans="1:35" ht="12.75" customHeight="1">
      <c r="A43" s="520">
        <v>34</v>
      </c>
      <c r="B43" s="247" t="s">
        <v>57</v>
      </c>
      <c r="C43" s="2402">
        <f t="shared" si="1"/>
        <v>117.25</v>
      </c>
      <c r="D43" s="810">
        <f>'7-11л. МЕНЮ '!F83</f>
        <v>124.739</v>
      </c>
      <c r="E43" s="99">
        <f>'7-11л. МЕНЮ '!F134</f>
        <v>116.45</v>
      </c>
      <c r="F43" s="99">
        <f>'7-11л. МЕНЮ '!F191</f>
        <v>112.41400000000002</v>
      </c>
      <c r="G43" s="99">
        <f>'7-11л. МЕНЮ '!F246</f>
        <v>123.85000000000001</v>
      </c>
      <c r="H43" s="99">
        <f>'7-11л. МЕНЮ '!F300</f>
        <v>108.797</v>
      </c>
      <c r="I43" s="99">
        <f>'7-11л. МЕНЮ '!F412</f>
        <v>112.495</v>
      </c>
      <c r="J43" s="99">
        <f>'7-11л. МЕНЮ '!F466</f>
        <v>122.51400000000001</v>
      </c>
      <c r="K43" s="99">
        <f>'7-11л. МЕНЮ '!F523</f>
        <v>115.393</v>
      </c>
      <c r="L43" s="99">
        <f>'7-11л. МЕНЮ '!F577</f>
        <v>117.682</v>
      </c>
      <c r="M43" s="1174">
        <f>'7-11л. МЕНЮ '!F630</f>
        <v>118.166</v>
      </c>
      <c r="N43" s="1177">
        <f t="shared" si="0"/>
        <v>1172.5</v>
      </c>
      <c r="O43" s="1742">
        <f t="shared" si="2"/>
        <v>0</v>
      </c>
      <c r="P43" s="1181">
        <f t="shared" si="3"/>
        <v>1172.5</v>
      </c>
      <c r="Q43" s="2447">
        <v>335</v>
      </c>
      <c r="S43" s="3080"/>
      <c r="T43" s="795"/>
      <c r="U43" s="405"/>
      <c r="V43" s="115"/>
      <c r="W43" s="115"/>
      <c r="X43" s="115"/>
      <c r="Y43" s="115"/>
      <c r="Z43" s="783"/>
      <c r="AA43" s="135"/>
      <c r="AB43" s="115"/>
      <c r="AC43" s="784"/>
      <c r="AD43" s="115"/>
      <c r="AE43" s="3083"/>
      <c r="AF43" s="115"/>
      <c r="AG43" s="115"/>
      <c r="AH43" s="115"/>
      <c r="AI43" s="115"/>
    </row>
    <row r="44" spans="1:35" ht="15" customHeight="1" thickBot="1">
      <c r="A44" s="564">
        <v>35</v>
      </c>
      <c r="B44" s="565" t="s">
        <v>58</v>
      </c>
      <c r="C44" s="2407">
        <f t="shared" si="1"/>
        <v>822.5</v>
      </c>
      <c r="D44" s="811">
        <f>'7-11л. МЕНЮ '!G83</f>
        <v>819.66800000000001</v>
      </c>
      <c r="E44" s="103">
        <f>'7-11л. МЕНЮ '!G134</f>
        <v>818.81000000000006</v>
      </c>
      <c r="F44" s="103">
        <f>'7-11л. МЕНЮ '!G191</f>
        <v>824.375</v>
      </c>
      <c r="G44" s="103">
        <f>'7-11л. МЕНЮ '!G246</f>
        <v>827.327</v>
      </c>
      <c r="H44" s="103">
        <f>'7-11л. МЕНЮ '!G300</f>
        <v>822.32</v>
      </c>
      <c r="I44" s="103">
        <f>'7-11л. МЕНЮ '!G412</f>
        <v>818.67100000000016</v>
      </c>
      <c r="J44" s="137">
        <f>'7-11л. МЕНЮ '!G466</f>
        <v>824.65600000000006</v>
      </c>
      <c r="K44" s="103">
        <f>'7-11л. МЕНЮ '!G523</f>
        <v>820.85700000000008</v>
      </c>
      <c r="L44" s="103">
        <f>'7-11л. МЕНЮ '!G577</f>
        <v>823.15499999999997</v>
      </c>
      <c r="M44" s="1175">
        <f>'7-11л. МЕНЮ '!G630</f>
        <v>825.16099999999994</v>
      </c>
      <c r="N44" s="1186">
        <f t="shared" si="0"/>
        <v>8225</v>
      </c>
      <c r="O44" s="1884">
        <f t="shared" si="2"/>
        <v>0</v>
      </c>
      <c r="P44" s="1182">
        <f t="shared" si="3"/>
        <v>8225</v>
      </c>
      <c r="Q44" s="2448">
        <v>2350</v>
      </c>
      <c r="S44" s="789"/>
      <c r="T44" s="795"/>
      <c r="U44" s="405"/>
      <c r="V44" s="115"/>
      <c r="W44" s="115"/>
      <c r="X44" s="115"/>
      <c r="Y44" s="115"/>
      <c r="Z44" s="802"/>
      <c r="AA44" s="135"/>
      <c r="AB44" s="115"/>
      <c r="AC44" s="784"/>
      <c r="AD44" s="115"/>
      <c r="AE44" s="3083"/>
      <c r="AF44" s="115"/>
      <c r="AG44" s="115"/>
      <c r="AH44" s="115"/>
      <c r="AI44" s="115"/>
    </row>
    <row r="46" spans="1:3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35" ht="13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35" ht="12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S48" s="441"/>
      <c r="W48" s="441"/>
    </row>
    <row r="49" spans="1:20" ht="12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20" ht="11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20" ht="11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20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20">
      <c r="A53" t="s">
        <v>231</v>
      </c>
    </row>
    <row r="54" spans="1:20">
      <c r="A54" t="s">
        <v>232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</row>
    <row r="55" spans="1:20">
      <c r="A55" t="s">
        <v>233</v>
      </c>
      <c r="N55" s="286"/>
      <c r="O55" s="286"/>
    </row>
    <row r="56" spans="1:20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86"/>
      <c r="Q56" s="286"/>
    </row>
    <row r="57" spans="1:20">
      <c r="A57" s="1" t="s">
        <v>234</v>
      </c>
    </row>
    <row r="58" spans="1:20">
      <c r="A58" t="s">
        <v>235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20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86"/>
      <c r="Q59" s="286"/>
      <c r="T59" s="391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7" spans="1:29">
      <c r="A87" s="211"/>
      <c r="B87" s="115"/>
      <c r="C87" s="211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9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1:29">
      <c r="A88" s="115"/>
      <c r="B88" s="135"/>
      <c r="C88" s="405"/>
      <c r="D88" s="215"/>
      <c r="E88" s="215"/>
      <c r="F88" s="215"/>
      <c r="G88" s="215"/>
      <c r="H88" s="215"/>
      <c r="I88" s="215"/>
      <c r="J88" s="215"/>
      <c r="K88" s="215"/>
      <c r="L88" s="135"/>
      <c r="M88" s="135"/>
      <c r="N88" s="107"/>
      <c r="O88" s="107"/>
      <c r="P88" s="135"/>
      <c r="Q88" s="405"/>
      <c r="R88" s="115"/>
      <c r="S88" s="405"/>
      <c r="T88" s="13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1:29">
      <c r="A89" s="115"/>
      <c r="B89" s="135"/>
      <c r="C89" s="107"/>
      <c r="D89" s="215"/>
      <c r="E89" s="215"/>
      <c r="F89" s="215"/>
      <c r="G89" s="215"/>
      <c r="H89" s="215"/>
      <c r="I89" s="215"/>
      <c r="J89" s="215"/>
      <c r="K89" s="215"/>
      <c r="L89" s="135"/>
      <c r="M89" s="135"/>
      <c r="N89" s="107"/>
      <c r="O89" s="107"/>
      <c r="P89" s="135"/>
      <c r="Q89" s="405"/>
      <c r="R89" s="115"/>
      <c r="S89" s="405"/>
      <c r="T89" s="13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1:29">
      <c r="A90" s="115"/>
      <c r="B90" s="405"/>
      <c r="C90" s="405"/>
      <c r="D90" s="215"/>
      <c r="E90" s="215"/>
      <c r="F90" s="215"/>
      <c r="G90" s="215"/>
      <c r="H90" s="115"/>
      <c r="I90" s="115"/>
      <c r="J90" s="215"/>
      <c r="K90" s="113"/>
      <c r="L90" s="135"/>
      <c r="M90" s="135"/>
      <c r="N90" s="107"/>
      <c r="O90" s="107"/>
      <c r="P90" s="405"/>
      <c r="Q90" s="405"/>
      <c r="R90" s="115"/>
      <c r="S90" s="405"/>
      <c r="T90" s="135"/>
      <c r="U90" s="115"/>
      <c r="V90" s="115"/>
      <c r="W90" s="115"/>
      <c r="X90" s="115"/>
      <c r="Y90" s="115"/>
      <c r="Z90" s="115"/>
      <c r="AA90" s="778"/>
      <c r="AB90" s="115"/>
      <c r="AC90" s="115"/>
    </row>
    <row r="91" spans="1:29">
      <c r="A91" s="115"/>
      <c r="B91" s="135"/>
      <c r="C91" s="13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107"/>
      <c r="O91" s="107"/>
      <c r="P91" s="405"/>
      <c r="Q91" s="405"/>
      <c r="R91" s="115"/>
      <c r="S91" s="405"/>
      <c r="T91" s="135"/>
      <c r="U91" s="115"/>
      <c r="V91" s="115"/>
      <c r="W91" s="115"/>
      <c r="X91" s="115"/>
      <c r="Y91" s="366"/>
      <c r="Z91" s="115"/>
      <c r="AA91" s="778"/>
      <c r="AB91" s="115"/>
      <c r="AC91" s="115"/>
    </row>
    <row r="92" spans="1:29">
      <c r="A92" s="115"/>
      <c r="B92" s="405"/>
      <c r="C92" s="11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107"/>
      <c r="O92" s="107"/>
      <c r="P92" s="135"/>
      <c r="Q92" s="405"/>
      <c r="R92" s="115"/>
      <c r="S92" s="405"/>
      <c r="T92" s="135"/>
      <c r="U92" s="115"/>
      <c r="V92" s="115"/>
      <c r="W92" s="115"/>
      <c r="X92" s="115"/>
      <c r="Y92" s="366"/>
      <c r="Z92" s="115"/>
      <c r="AA92" s="779"/>
      <c r="AB92" s="115"/>
      <c r="AC92" s="115"/>
    </row>
    <row r="93" spans="1:29">
      <c r="A93" s="115"/>
      <c r="B93" s="135"/>
      <c r="C93" s="215"/>
      <c r="D93" s="135"/>
      <c r="E93" s="135"/>
      <c r="F93" s="135"/>
      <c r="G93" s="135"/>
      <c r="H93" s="110"/>
      <c r="I93" s="135"/>
      <c r="J93" s="135"/>
      <c r="K93" s="135"/>
      <c r="L93" s="135"/>
      <c r="M93" s="110"/>
      <c r="N93" s="107"/>
      <c r="O93" s="107"/>
      <c r="P93" s="215"/>
      <c r="Q93" s="405"/>
      <c r="R93" s="135"/>
      <c r="S93" s="405"/>
      <c r="T93" s="135"/>
      <c r="U93" s="115"/>
      <c r="V93" s="296"/>
      <c r="W93" s="405"/>
      <c r="X93" s="169"/>
      <c r="Y93" s="780"/>
      <c r="Z93" s="115"/>
      <c r="AA93" s="779"/>
      <c r="AB93" s="115"/>
      <c r="AC93" s="115"/>
    </row>
    <row r="94" spans="1:29">
      <c r="A94" s="169"/>
      <c r="B94" s="135"/>
      <c r="C94" s="781"/>
      <c r="D94" s="797"/>
      <c r="E94" s="782"/>
      <c r="F94" s="782"/>
      <c r="G94" s="782"/>
      <c r="H94" s="782"/>
      <c r="I94" s="782"/>
      <c r="J94" s="782"/>
      <c r="K94" s="782"/>
      <c r="L94" s="782"/>
      <c r="M94" s="782"/>
      <c r="N94" s="781"/>
      <c r="O94" s="405"/>
      <c r="P94" s="405"/>
      <c r="Q94" s="115"/>
      <c r="R94" s="612"/>
      <c r="S94" s="115"/>
      <c r="T94" s="115"/>
      <c r="U94" s="115"/>
      <c r="V94" s="783"/>
      <c r="W94" s="135"/>
      <c r="X94" s="130"/>
      <c r="Y94" s="784"/>
      <c r="Z94" s="115"/>
      <c r="AA94" s="785"/>
      <c r="AB94" s="115"/>
      <c r="AC94" s="115"/>
    </row>
    <row r="95" spans="1:29">
      <c r="A95" s="169"/>
      <c r="B95" s="135"/>
      <c r="C95" s="781"/>
      <c r="D95" s="797"/>
      <c r="E95" s="782"/>
      <c r="F95" s="782"/>
      <c r="G95" s="782"/>
      <c r="H95" s="782"/>
      <c r="I95" s="782"/>
      <c r="J95" s="782"/>
      <c r="K95" s="782"/>
      <c r="L95" s="782"/>
      <c r="M95" s="782"/>
      <c r="N95" s="786"/>
      <c r="O95" s="787"/>
      <c r="P95" s="405"/>
      <c r="Q95" s="115"/>
      <c r="R95" s="115"/>
      <c r="S95" s="115"/>
      <c r="T95" s="115"/>
      <c r="U95" s="115"/>
      <c r="V95" s="783"/>
      <c r="W95" s="135"/>
      <c r="X95" s="130"/>
      <c r="Y95" s="784"/>
      <c r="Z95" s="115"/>
      <c r="AA95" s="785"/>
      <c r="AB95" s="115"/>
      <c r="AC95" s="115"/>
    </row>
    <row r="96" spans="1:29">
      <c r="A96" s="169"/>
      <c r="B96" s="135"/>
      <c r="C96" s="781"/>
      <c r="D96" s="797"/>
      <c r="E96" s="782"/>
      <c r="F96" s="782"/>
      <c r="G96" s="797"/>
      <c r="H96" s="782"/>
      <c r="I96" s="782"/>
      <c r="J96" s="797"/>
      <c r="K96" s="782"/>
      <c r="L96" s="782"/>
      <c r="M96" s="782"/>
      <c r="N96" s="781"/>
      <c r="O96" s="787"/>
      <c r="P96" s="405"/>
      <c r="Q96" s="115"/>
      <c r="R96" s="115"/>
      <c r="S96" s="115"/>
      <c r="T96" s="115"/>
      <c r="U96" s="115"/>
      <c r="V96" s="783"/>
      <c r="W96" s="135"/>
      <c r="X96" s="130"/>
      <c r="Y96" s="784"/>
      <c r="Z96" s="115"/>
      <c r="AA96" s="788"/>
      <c r="AB96" s="115"/>
      <c r="AC96" s="115"/>
    </row>
    <row r="97" spans="1:29">
      <c r="A97" s="169"/>
      <c r="B97" s="135"/>
      <c r="C97" s="781"/>
      <c r="D97" s="797"/>
      <c r="E97" s="782"/>
      <c r="F97" s="782"/>
      <c r="G97" s="782"/>
      <c r="H97" s="782"/>
      <c r="I97" s="782"/>
      <c r="J97" s="782"/>
      <c r="K97" s="782"/>
      <c r="L97" s="782"/>
      <c r="M97" s="797"/>
      <c r="N97" s="789"/>
      <c r="O97" s="787"/>
      <c r="P97" s="405"/>
      <c r="Q97" s="115"/>
      <c r="R97" s="115"/>
      <c r="S97" s="115"/>
      <c r="T97" s="115"/>
      <c r="U97" s="115"/>
      <c r="V97" s="783"/>
      <c r="W97" s="135"/>
      <c r="X97" s="130"/>
      <c r="Y97" s="784"/>
      <c r="Z97" s="115"/>
      <c r="AA97" s="785"/>
      <c r="AB97" s="115"/>
      <c r="AC97" s="115"/>
    </row>
    <row r="98" spans="1:29">
      <c r="A98" s="169"/>
      <c r="B98" s="135"/>
      <c r="C98" s="781"/>
      <c r="D98" s="797"/>
      <c r="E98" s="782"/>
      <c r="F98" s="782"/>
      <c r="G98" s="782"/>
      <c r="H98" s="782"/>
      <c r="I98" s="782"/>
      <c r="J98" s="782"/>
      <c r="K98" s="782"/>
      <c r="L98" s="782"/>
      <c r="M98" s="782"/>
      <c r="N98" s="781"/>
      <c r="O98" s="787"/>
      <c r="P98" s="405"/>
      <c r="Q98" s="115"/>
      <c r="R98" s="115"/>
      <c r="S98" s="115"/>
      <c r="T98" s="115"/>
      <c r="U98" s="115"/>
      <c r="V98" s="783"/>
      <c r="W98" s="135"/>
      <c r="X98" s="130"/>
      <c r="Y98" s="784"/>
      <c r="Z98" s="115"/>
      <c r="AA98" s="790"/>
      <c r="AB98" s="115"/>
      <c r="AC98" s="115"/>
    </row>
    <row r="99" spans="1:29">
      <c r="A99" s="169"/>
      <c r="B99" s="135"/>
      <c r="C99" s="781"/>
      <c r="D99" s="797"/>
      <c r="E99" s="782"/>
      <c r="F99" s="782"/>
      <c r="G99" s="782"/>
      <c r="H99" s="782"/>
      <c r="I99" s="782"/>
      <c r="J99" s="782"/>
      <c r="K99" s="782"/>
      <c r="L99" s="782"/>
      <c r="M99" s="782"/>
      <c r="N99" s="781"/>
      <c r="O99" s="787"/>
      <c r="P99" s="405"/>
      <c r="Q99" s="115"/>
      <c r="R99" s="115"/>
      <c r="S99" s="115"/>
      <c r="T99" s="115"/>
      <c r="U99" s="115"/>
      <c r="V99" s="783"/>
      <c r="W99" s="135"/>
      <c r="X99" s="130"/>
      <c r="Y99" s="784"/>
      <c r="Z99" s="115"/>
      <c r="AA99" s="788"/>
      <c r="AB99" s="115"/>
      <c r="AC99" s="115"/>
    </row>
    <row r="100" spans="1:29">
      <c r="A100" s="169"/>
      <c r="B100" s="135"/>
      <c r="C100" s="781"/>
      <c r="D100" s="797"/>
      <c r="E100" s="782"/>
      <c r="F100" s="107"/>
      <c r="G100" s="792"/>
      <c r="H100" s="797"/>
      <c r="I100" s="782"/>
      <c r="J100" s="782"/>
      <c r="K100" s="782"/>
      <c r="L100" s="782"/>
      <c r="M100" s="782"/>
      <c r="N100" s="791"/>
      <c r="O100" s="787"/>
      <c r="P100" s="405"/>
      <c r="Q100" s="115"/>
      <c r="R100" s="115"/>
      <c r="S100" s="115"/>
      <c r="T100" s="115"/>
      <c r="U100" s="115"/>
      <c r="V100" s="783"/>
      <c r="W100" s="135"/>
      <c r="X100" s="130"/>
      <c r="Y100" s="784"/>
      <c r="Z100" s="115"/>
      <c r="AA100" s="790"/>
      <c r="AB100" s="115"/>
      <c r="AC100" s="115"/>
    </row>
    <row r="101" spans="1:29">
      <c r="A101" s="169"/>
      <c r="B101" s="135"/>
      <c r="C101" s="781"/>
      <c r="D101" s="797"/>
      <c r="E101" s="782"/>
      <c r="F101" s="782"/>
      <c r="G101" s="782"/>
      <c r="H101" s="782"/>
      <c r="I101" s="782"/>
      <c r="J101" s="782"/>
      <c r="K101" s="782"/>
      <c r="L101" s="782"/>
      <c r="M101" s="782"/>
      <c r="N101" s="781"/>
      <c r="O101" s="787"/>
      <c r="P101" s="405"/>
      <c r="Q101" s="115"/>
      <c r="R101" s="115"/>
      <c r="S101" s="115"/>
      <c r="T101" s="115"/>
      <c r="U101" s="115"/>
      <c r="V101" s="783"/>
      <c r="W101" s="135"/>
      <c r="X101" s="130"/>
      <c r="Y101" s="784"/>
      <c r="Z101" s="115"/>
      <c r="AA101" s="785"/>
      <c r="AB101" s="115"/>
      <c r="AC101" s="115"/>
    </row>
    <row r="102" spans="1:29">
      <c r="A102" s="169"/>
      <c r="B102" s="135"/>
      <c r="C102" s="781"/>
      <c r="D102" s="797"/>
      <c r="E102" s="782"/>
      <c r="F102" s="782"/>
      <c r="G102" s="782"/>
      <c r="H102" s="782"/>
      <c r="I102" s="782"/>
      <c r="J102" s="782"/>
      <c r="K102" s="782"/>
      <c r="L102" s="782"/>
      <c r="M102" s="782"/>
      <c r="N102" s="781"/>
      <c r="O102" s="787"/>
      <c r="P102" s="405"/>
      <c r="Q102" s="115"/>
      <c r="R102" s="115"/>
      <c r="S102" s="115"/>
      <c r="T102" s="115"/>
      <c r="U102" s="115"/>
      <c r="V102" s="783"/>
      <c r="W102" s="135"/>
      <c r="X102" s="130"/>
      <c r="Y102" s="784"/>
      <c r="Z102" s="115"/>
      <c r="AA102" s="785"/>
      <c r="AB102" s="115"/>
      <c r="AC102" s="115"/>
    </row>
    <row r="103" spans="1:29" ht="12.75" customHeight="1">
      <c r="A103" s="169"/>
      <c r="B103" s="135"/>
      <c r="C103" s="781"/>
      <c r="D103" s="797"/>
      <c r="E103" s="782"/>
      <c r="F103" s="782"/>
      <c r="G103" s="782"/>
      <c r="H103" s="782"/>
      <c r="I103" s="782"/>
      <c r="J103" s="782"/>
      <c r="K103" s="782"/>
      <c r="L103" s="782"/>
      <c r="M103" s="782"/>
      <c r="N103" s="781"/>
      <c r="O103" s="787"/>
      <c r="P103" s="405"/>
      <c r="Q103" s="115"/>
      <c r="R103" s="115"/>
      <c r="S103" s="115"/>
      <c r="T103" s="115"/>
      <c r="U103" s="115"/>
      <c r="V103" s="783"/>
      <c r="W103" s="135"/>
      <c r="X103" s="130"/>
      <c r="Y103" s="784"/>
      <c r="Z103" s="115"/>
      <c r="AA103" s="785"/>
      <c r="AB103" s="115"/>
      <c r="AC103" s="115"/>
    </row>
    <row r="104" spans="1:29" ht="13.5" customHeight="1">
      <c r="A104" s="169"/>
      <c r="B104" s="135"/>
      <c r="C104" s="781"/>
      <c r="D104" s="797"/>
      <c r="E104" s="782"/>
      <c r="F104" s="782"/>
      <c r="G104" s="782"/>
      <c r="H104" s="782"/>
      <c r="I104" s="782"/>
      <c r="J104" s="782"/>
      <c r="K104" s="782"/>
      <c r="L104" s="782"/>
      <c r="M104" s="782"/>
      <c r="N104" s="781"/>
      <c r="O104" s="787"/>
      <c r="P104" s="405"/>
      <c r="Q104" s="115"/>
      <c r="R104" s="115"/>
      <c r="S104" s="115"/>
      <c r="T104" s="115"/>
      <c r="U104" s="115"/>
      <c r="V104" s="783"/>
      <c r="W104" s="135"/>
      <c r="X104" s="130"/>
      <c r="Y104" s="784"/>
      <c r="Z104" s="115"/>
      <c r="AA104" s="785"/>
      <c r="AB104" s="115"/>
      <c r="AC104" s="115"/>
    </row>
    <row r="105" spans="1:29" ht="12.75" customHeight="1">
      <c r="A105" s="169"/>
      <c r="B105" s="135"/>
      <c r="C105" s="781"/>
      <c r="D105" s="797"/>
      <c r="E105" s="782"/>
      <c r="F105" s="782"/>
      <c r="G105" s="782"/>
      <c r="H105" s="782"/>
      <c r="I105" s="782"/>
      <c r="J105" s="782"/>
      <c r="K105" s="782"/>
      <c r="L105" s="782"/>
      <c r="M105" s="782"/>
      <c r="N105" s="781"/>
      <c r="O105" s="787"/>
      <c r="P105" s="405"/>
      <c r="Q105" s="115"/>
      <c r="R105" s="115"/>
      <c r="S105" s="115"/>
      <c r="T105" s="115"/>
      <c r="U105" s="115"/>
      <c r="V105" s="783"/>
      <c r="W105" s="135"/>
      <c r="X105" s="130"/>
      <c r="Y105" s="784"/>
      <c r="Z105" s="115"/>
      <c r="AA105" s="785"/>
      <c r="AB105" s="115"/>
      <c r="AC105" s="115"/>
    </row>
    <row r="106" spans="1:29">
      <c r="A106" s="169"/>
      <c r="B106" s="135"/>
      <c r="C106" s="781"/>
      <c r="D106" s="797"/>
      <c r="E106" s="782"/>
      <c r="F106" s="782"/>
      <c r="G106" s="782"/>
      <c r="H106" s="782"/>
      <c r="I106" s="782"/>
      <c r="J106" s="782"/>
      <c r="K106" s="782"/>
      <c r="L106" s="782"/>
      <c r="M106" s="782"/>
      <c r="N106" s="781"/>
      <c r="O106" s="787"/>
      <c r="P106" s="405"/>
      <c r="Q106" s="115"/>
      <c r="R106" s="115"/>
      <c r="S106" s="115"/>
      <c r="T106" s="115"/>
      <c r="U106" s="115"/>
      <c r="V106" s="783"/>
      <c r="W106" s="135"/>
      <c r="X106" s="130"/>
      <c r="Y106" s="784"/>
      <c r="Z106" s="115"/>
      <c r="AA106" s="785"/>
      <c r="AB106" s="115"/>
      <c r="AC106" s="115"/>
    </row>
    <row r="107" spans="1:29">
      <c r="A107" s="169"/>
      <c r="B107" s="135"/>
      <c r="C107" s="781"/>
      <c r="D107" s="797"/>
      <c r="E107" s="782"/>
      <c r="F107" s="782"/>
      <c r="G107" s="782"/>
      <c r="H107" s="782"/>
      <c r="I107" s="782"/>
      <c r="J107" s="782"/>
      <c r="K107" s="782"/>
      <c r="L107" s="782"/>
      <c r="M107" s="782"/>
      <c r="N107" s="781"/>
      <c r="O107" s="787"/>
      <c r="P107" s="405"/>
      <c r="Q107" s="115"/>
      <c r="R107" s="115"/>
      <c r="S107" s="115"/>
      <c r="T107" s="115"/>
      <c r="U107" s="115"/>
      <c r="V107" s="783"/>
      <c r="W107" s="135"/>
      <c r="X107" s="130"/>
      <c r="Y107" s="784"/>
      <c r="Z107" s="115"/>
      <c r="AA107" s="785"/>
      <c r="AB107" s="115"/>
      <c r="AC107" s="115"/>
    </row>
    <row r="108" spans="1:29">
      <c r="A108" s="169"/>
      <c r="B108" s="135"/>
      <c r="C108" s="781"/>
      <c r="D108" s="797"/>
      <c r="E108" s="782"/>
      <c r="F108" s="782"/>
      <c r="G108" s="782"/>
      <c r="H108" s="782"/>
      <c r="I108" s="782"/>
      <c r="J108" s="782"/>
      <c r="K108" s="782"/>
      <c r="L108" s="782"/>
      <c r="M108" s="782"/>
      <c r="N108" s="781"/>
      <c r="O108" s="787"/>
      <c r="P108" s="405"/>
      <c r="Q108" s="115"/>
      <c r="R108" s="115"/>
      <c r="S108" s="115"/>
      <c r="T108" s="115"/>
      <c r="U108" s="115"/>
      <c r="V108" s="783"/>
      <c r="W108" s="135"/>
      <c r="X108" s="130"/>
      <c r="Y108" s="784"/>
      <c r="Z108" s="115"/>
      <c r="AA108" s="788"/>
      <c r="AB108" s="115"/>
      <c r="AC108" s="115"/>
    </row>
    <row r="109" spans="1:29" ht="12.75" customHeight="1">
      <c r="A109" s="169"/>
      <c r="B109" s="135"/>
      <c r="C109" s="781"/>
      <c r="D109" s="800"/>
      <c r="E109" s="792"/>
      <c r="F109" s="793"/>
      <c r="G109" s="782"/>
      <c r="H109" s="782"/>
      <c r="I109" s="782"/>
      <c r="J109" s="782"/>
      <c r="K109" s="792"/>
      <c r="L109" s="792"/>
      <c r="M109" s="782"/>
      <c r="N109" s="786"/>
      <c r="O109" s="787"/>
      <c r="P109" s="405"/>
      <c r="Q109" s="115"/>
      <c r="R109" s="115"/>
      <c r="S109" s="115"/>
      <c r="T109" s="115"/>
      <c r="U109" s="115"/>
      <c r="V109" s="783"/>
      <c r="W109" s="135"/>
      <c r="X109" s="130"/>
      <c r="Y109" s="784"/>
      <c r="Z109" s="115"/>
      <c r="AA109" s="794"/>
      <c r="AB109" s="115"/>
      <c r="AC109" s="115"/>
    </row>
    <row r="110" spans="1:29" ht="12.75" customHeight="1">
      <c r="A110" s="169"/>
      <c r="B110" s="135"/>
      <c r="C110" s="781"/>
      <c r="D110" s="800"/>
      <c r="E110" s="792"/>
      <c r="F110" s="793"/>
      <c r="G110" s="782"/>
      <c r="H110" s="782"/>
      <c r="I110" s="782"/>
      <c r="J110" s="782"/>
      <c r="K110" s="792"/>
      <c r="L110" s="792"/>
      <c r="M110" s="782"/>
      <c r="N110" s="781"/>
      <c r="O110" s="787"/>
      <c r="P110" s="405"/>
      <c r="Q110" s="115"/>
      <c r="R110" s="115"/>
      <c r="S110" s="115"/>
      <c r="T110" s="115"/>
      <c r="U110" s="115"/>
      <c r="V110" s="783"/>
      <c r="W110" s="135"/>
      <c r="X110" s="130"/>
      <c r="Y110" s="784"/>
      <c r="Z110" s="115"/>
      <c r="AA110" s="785"/>
      <c r="AB110" s="115"/>
      <c r="AC110" s="115"/>
    </row>
    <row r="111" spans="1:29" ht="11.25" customHeight="1">
      <c r="A111" s="169"/>
      <c r="B111" s="135"/>
      <c r="C111" s="781"/>
      <c r="D111" s="800"/>
      <c r="E111" s="792"/>
      <c r="F111" s="793"/>
      <c r="G111" s="782"/>
      <c r="H111" s="782"/>
      <c r="I111" s="782"/>
      <c r="J111" s="782"/>
      <c r="K111" s="792"/>
      <c r="L111" s="792"/>
      <c r="M111" s="782"/>
      <c r="N111" s="781"/>
      <c r="O111" s="787"/>
      <c r="P111" s="405"/>
      <c r="Q111" s="115"/>
      <c r="R111" s="115"/>
      <c r="S111" s="115"/>
      <c r="T111" s="115"/>
      <c r="U111" s="115"/>
      <c r="V111" s="783"/>
      <c r="W111" s="135"/>
      <c r="X111" s="130"/>
      <c r="Y111" s="784"/>
      <c r="Z111" s="115"/>
      <c r="AA111" s="785"/>
      <c r="AB111" s="115"/>
      <c r="AC111" s="115"/>
    </row>
    <row r="112" spans="1:29" ht="12.75" customHeight="1">
      <c r="A112" s="169"/>
      <c r="B112" s="135"/>
      <c r="C112" s="781"/>
      <c r="D112" s="800"/>
      <c r="E112" s="792"/>
      <c r="F112" s="793"/>
      <c r="G112" s="782"/>
      <c r="H112" s="804"/>
      <c r="I112" s="782"/>
      <c r="J112" s="804"/>
      <c r="K112" s="797"/>
      <c r="L112" s="797"/>
      <c r="M112" s="782"/>
      <c r="N112" s="781"/>
      <c r="O112" s="787"/>
      <c r="P112" s="405"/>
      <c r="Q112" s="115"/>
      <c r="R112" s="115"/>
      <c r="S112" s="115"/>
      <c r="T112" s="115"/>
      <c r="U112" s="115"/>
      <c r="V112" s="783"/>
      <c r="W112" s="135"/>
      <c r="X112" s="130"/>
      <c r="Y112" s="784"/>
      <c r="Z112" s="115"/>
      <c r="AA112" s="790"/>
      <c r="AB112" s="115"/>
      <c r="AC112" s="115"/>
    </row>
    <row r="113" spans="1:29" ht="13.5" customHeight="1">
      <c r="A113" s="169"/>
      <c r="B113" s="135"/>
      <c r="C113" s="781"/>
      <c r="D113" s="800"/>
      <c r="E113" s="797"/>
      <c r="F113" s="793"/>
      <c r="G113" s="782"/>
      <c r="H113" s="782"/>
      <c r="I113" s="782"/>
      <c r="J113" s="782"/>
      <c r="K113" s="797"/>
      <c r="L113" s="797"/>
      <c r="M113" s="782"/>
      <c r="N113" s="781"/>
      <c r="O113" s="787"/>
      <c r="P113" s="405"/>
      <c r="Q113" s="115"/>
      <c r="R113" s="115"/>
      <c r="S113" s="115"/>
      <c r="T113" s="115"/>
      <c r="U113" s="115"/>
      <c r="V113" s="783"/>
      <c r="W113" s="135"/>
      <c r="X113" s="130"/>
      <c r="Y113" s="784"/>
      <c r="Z113" s="115"/>
      <c r="AA113" s="785"/>
      <c r="AB113" s="115"/>
      <c r="AC113" s="115"/>
    </row>
    <row r="114" spans="1:29" ht="14.25" customHeight="1">
      <c r="A114" s="169"/>
      <c r="B114" s="135"/>
      <c r="C114" s="781"/>
      <c r="D114" s="800"/>
      <c r="E114" s="792"/>
      <c r="F114" s="793"/>
      <c r="G114" s="782"/>
      <c r="H114" s="782"/>
      <c r="I114" s="782"/>
      <c r="J114" s="782"/>
      <c r="K114" s="797"/>
      <c r="L114" s="792"/>
      <c r="M114" s="782"/>
      <c r="N114" s="781"/>
      <c r="O114" s="787"/>
      <c r="P114" s="405"/>
      <c r="Q114" s="115"/>
      <c r="R114" s="115"/>
      <c r="S114" s="115"/>
      <c r="T114" s="115"/>
      <c r="U114" s="115"/>
      <c r="V114" s="783"/>
      <c r="W114" s="135"/>
      <c r="X114" s="130"/>
      <c r="Y114" s="784"/>
      <c r="Z114" s="115"/>
      <c r="AA114" s="785"/>
      <c r="AB114" s="115"/>
      <c r="AC114" s="115"/>
    </row>
    <row r="115" spans="1:29">
      <c r="A115" s="169"/>
      <c r="B115" s="135"/>
      <c r="C115" s="781"/>
      <c r="D115" s="800"/>
      <c r="E115" s="797"/>
      <c r="F115" s="793"/>
      <c r="G115" s="782"/>
      <c r="H115" s="782"/>
      <c r="I115" s="782"/>
      <c r="J115" s="782"/>
      <c r="K115" s="793"/>
      <c r="L115" s="793"/>
      <c r="M115" s="107"/>
      <c r="N115" s="781"/>
      <c r="O115" s="787"/>
      <c r="P115" s="405"/>
      <c r="Q115" s="115"/>
      <c r="R115" s="115"/>
      <c r="S115" s="115"/>
      <c r="T115" s="115"/>
      <c r="U115" s="115"/>
      <c r="V115" s="783"/>
      <c r="W115" s="135"/>
      <c r="X115" s="130"/>
      <c r="Y115" s="784"/>
      <c r="Z115" s="115"/>
      <c r="AA115" s="785"/>
      <c r="AB115" s="115"/>
      <c r="AC115" s="115"/>
    </row>
    <row r="116" spans="1:29" ht="14.25" customHeight="1">
      <c r="A116" s="169"/>
      <c r="B116" s="135"/>
      <c r="C116" s="781"/>
      <c r="D116" s="800"/>
      <c r="E116" s="797"/>
      <c r="F116" s="797"/>
      <c r="G116" s="782"/>
      <c r="H116" s="782"/>
      <c r="I116" s="782"/>
      <c r="J116" s="792"/>
      <c r="K116" s="804"/>
      <c r="L116" s="797"/>
      <c r="M116" s="793"/>
      <c r="N116" s="781"/>
      <c r="O116" s="787"/>
      <c r="P116" s="405"/>
      <c r="Q116" s="115"/>
      <c r="R116" s="115"/>
      <c r="S116" s="115"/>
      <c r="T116" s="115"/>
      <c r="U116" s="115"/>
      <c r="V116" s="783"/>
      <c r="W116" s="135"/>
      <c r="X116" s="130"/>
      <c r="Y116" s="784"/>
      <c r="Z116" s="115"/>
      <c r="AA116" s="785"/>
      <c r="AB116" s="115"/>
      <c r="AC116" s="115"/>
    </row>
    <row r="117" spans="1:29">
      <c r="A117" s="169"/>
      <c r="B117" s="135"/>
      <c r="C117" s="781"/>
      <c r="D117" s="800"/>
      <c r="E117" s="792"/>
      <c r="F117" s="793"/>
      <c r="G117" s="782"/>
      <c r="H117" s="782"/>
      <c r="I117" s="782"/>
      <c r="J117" s="782"/>
      <c r="K117" s="792"/>
      <c r="L117" s="792"/>
      <c r="M117" s="782"/>
      <c r="N117" s="781"/>
      <c r="O117" s="787"/>
      <c r="P117" s="405"/>
      <c r="Q117" s="115"/>
      <c r="R117" s="115"/>
      <c r="S117" s="115"/>
      <c r="T117" s="115"/>
      <c r="U117" s="115"/>
      <c r="V117" s="783"/>
      <c r="W117" s="135"/>
      <c r="X117" s="130"/>
      <c r="Y117" s="784"/>
      <c r="Z117" s="115"/>
      <c r="AA117" s="785"/>
      <c r="AB117" s="115"/>
      <c r="AC117" s="115"/>
    </row>
    <row r="118" spans="1:29" ht="11.25" customHeight="1">
      <c r="A118" s="169"/>
      <c r="B118" s="135"/>
      <c r="C118" s="781"/>
      <c r="D118" s="800"/>
      <c r="E118" s="797"/>
      <c r="F118" s="793"/>
      <c r="G118" s="782"/>
      <c r="H118" s="782"/>
      <c r="I118" s="782"/>
      <c r="J118" s="782"/>
      <c r="K118" s="793"/>
      <c r="L118" s="793"/>
      <c r="M118" s="782"/>
      <c r="N118" s="781"/>
      <c r="O118" s="795"/>
      <c r="P118" s="405"/>
      <c r="Q118" s="115"/>
      <c r="R118" s="115"/>
      <c r="S118" s="115"/>
      <c r="T118" s="115"/>
      <c r="U118" s="115"/>
      <c r="V118" s="783"/>
      <c r="W118" s="135"/>
      <c r="X118" s="130"/>
      <c r="Y118" s="784"/>
      <c r="Z118" s="115"/>
      <c r="AA118" s="796"/>
      <c r="AB118" s="115"/>
      <c r="AC118" s="115"/>
    </row>
    <row r="119" spans="1:29">
      <c r="A119" s="169"/>
      <c r="B119" s="135"/>
      <c r="C119" s="781"/>
      <c r="D119" s="800"/>
      <c r="E119" s="792"/>
      <c r="F119" s="793"/>
      <c r="G119" s="782"/>
      <c r="H119" s="782"/>
      <c r="I119" s="782"/>
      <c r="J119" s="782"/>
      <c r="K119" s="793"/>
      <c r="L119" s="793"/>
      <c r="M119" s="782"/>
      <c r="N119" s="781"/>
      <c r="O119" s="787"/>
      <c r="P119" s="405"/>
      <c r="Q119" s="115"/>
      <c r="R119" s="115"/>
      <c r="S119" s="115"/>
      <c r="T119" s="115"/>
      <c r="U119" s="115"/>
      <c r="V119" s="783"/>
      <c r="W119" s="135"/>
      <c r="X119" s="130"/>
      <c r="Y119" s="784"/>
      <c r="Z119" s="115"/>
      <c r="AA119" s="785"/>
      <c r="AB119" s="115"/>
      <c r="AC119" s="115"/>
    </row>
    <row r="120" spans="1:29">
      <c r="A120" s="169"/>
      <c r="B120" s="135"/>
      <c r="C120" s="781"/>
      <c r="D120" s="800"/>
      <c r="E120" s="793"/>
      <c r="F120" s="797"/>
      <c r="G120" s="782"/>
      <c r="H120" s="782"/>
      <c r="I120" s="782"/>
      <c r="J120" s="782"/>
      <c r="K120" s="804"/>
      <c r="L120" s="797"/>
      <c r="M120" s="782"/>
      <c r="N120" s="781"/>
      <c r="O120" s="795"/>
      <c r="P120" s="405"/>
      <c r="Q120" s="115"/>
      <c r="R120" s="115"/>
      <c r="S120" s="115"/>
      <c r="T120" s="115"/>
      <c r="U120" s="115"/>
      <c r="V120" s="783"/>
      <c r="W120" s="135"/>
      <c r="X120" s="130"/>
      <c r="Y120" s="784"/>
      <c r="Z120" s="115"/>
      <c r="AA120" s="796"/>
      <c r="AB120" s="115"/>
      <c r="AC120" s="115"/>
    </row>
    <row r="121" spans="1:29" hidden="1">
      <c r="A121" s="169"/>
      <c r="B121" s="135"/>
      <c r="C121" s="781"/>
      <c r="D121" s="800"/>
      <c r="E121" s="797"/>
      <c r="F121" s="793"/>
      <c r="G121" s="782"/>
      <c r="H121" s="782"/>
      <c r="I121" s="782"/>
      <c r="J121" s="782"/>
      <c r="K121" s="792"/>
      <c r="L121" s="792"/>
      <c r="M121" s="782"/>
      <c r="N121" s="781"/>
      <c r="O121" s="787"/>
      <c r="P121" s="405"/>
      <c r="Q121" s="115"/>
      <c r="R121" s="115"/>
      <c r="S121" s="115"/>
      <c r="T121" s="115"/>
      <c r="U121" s="115"/>
      <c r="V121" s="783"/>
      <c r="W121" s="135"/>
      <c r="X121" s="130"/>
      <c r="Y121" s="784"/>
      <c r="Z121" s="115"/>
      <c r="AA121" s="790"/>
      <c r="AB121" s="115"/>
      <c r="AC121" s="115"/>
    </row>
    <row r="122" spans="1:29">
      <c r="A122" s="169"/>
      <c r="B122" s="110"/>
      <c r="C122" s="781"/>
      <c r="D122" s="800"/>
      <c r="E122" s="793"/>
      <c r="F122" s="793"/>
      <c r="G122" s="782"/>
      <c r="H122" s="782"/>
      <c r="I122" s="782"/>
      <c r="J122" s="782"/>
      <c r="K122" s="797"/>
      <c r="L122" s="797"/>
      <c r="M122" s="782"/>
      <c r="N122" s="781"/>
      <c r="O122" s="787"/>
      <c r="P122" s="405"/>
      <c r="Q122" s="115"/>
      <c r="R122" s="115"/>
      <c r="S122" s="115"/>
      <c r="T122" s="115"/>
      <c r="U122" s="115"/>
      <c r="V122" s="783"/>
      <c r="W122" s="135"/>
      <c r="X122" s="130"/>
      <c r="Y122" s="784"/>
      <c r="Z122" s="115"/>
      <c r="AA122" s="785"/>
      <c r="AB122" s="115"/>
      <c r="AC122" s="115"/>
    </row>
    <row r="123" spans="1:29">
      <c r="A123" s="169"/>
      <c r="B123" s="135"/>
      <c r="C123" s="781"/>
      <c r="D123" s="800"/>
      <c r="E123" s="792"/>
      <c r="F123" s="793"/>
      <c r="G123" s="804"/>
      <c r="H123" s="782"/>
      <c r="I123" s="782"/>
      <c r="J123" s="782"/>
      <c r="K123" s="792"/>
      <c r="L123" s="793"/>
      <c r="M123" s="782"/>
      <c r="N123" s="786"/>
      <c r="O123" s="795"/>
      <c r="P123" s="405"/>
      <c r="Q123" s="115"/>
      <c r="R123" s="115"/>
      <c r="S123" s="115"/>
      <c r="T123" s="115"/>
      <c r="U123" s="115"/>
      <c r="V123" s="783"/>
      <c r="W123" s="135"/>
      <c r="X123" s="130"/>
      <c r="Y123" s="784"/>
      <c r="Z123" s="115"/>
      <c r="AA123" s="796"/>
      <c r="AB123" s="115"/>
      <c r="AC123" s="115"/>
    </row>
    <row r="124" spans="1:29">
      <c r="A124" s="169"/>
      <c r="B124" s="135"/>
      <c r="C124" s="781"/>
      <c r="D124" s="800"/>
      <c r="E124" s="804"/>
      <c r="F124" s="804"/>
      <c r="G124" s="782"/>
      <c r="H124" s="782"/>
      <c r="I124" s="782"/>
      <c r="J124" s="782"/>
      <c r="K124" s="805"/>
      <c r="L124" s="804"/>
      <c r="M124" s="782"/>
      <c r="N124" s="786"/>
      <c r="O124" s="787"/>
      <c r="P124" s="405"/>
      <c r="Q124" s="115"/>
      <c r="R124" s="115"/>
      <c r="S124" s="115"/>
      <c r="T124" s="115"/>
      <c r="U124" s="115"/>
      <c r="V124" s="783"/>
      <c r="W124" s="135"/>
      <c r="X124" s="130"/>
      <c r="Y124" s="784"/>
      <c r="Z124" s="115"/>
      <c r="AA124" s="799"/>
      <c r="AB124" s="115"/>
      <c r="AC124" s="115"/>
    </row>
    <row r="125" spans="1:29">
      <c r="A125" s="169"/>
      <c r="B125" s="135"/>
      <c r="C125" s="781"/>
      <c r="D125" s="800"/>
      <c r="E125" s="166"/>
      <c r="F125" s="166"/>
      <c r="G125" s="166"/>
      <c r="H125" s="166"/>
      <c r="I125" s="166"/>
      <c r="J125" s="166"/>
      <c r="K125" s="166"/>
      <c r="L125" s="166"/>
      <c r="M125" s="166"/>
      <c r="N125" s="786"/>
      <c r="O125" s="787"/>
      <c r="P125" s="405"/>
      <c r="Q125" s="115"/>
      <c r="R125" s="115"/>
      <c r="S125" s="115"/>
      <c r="T125" s="115"/>
      <c r="U125" s="115"/>
      <c r="V125" s="783"/>
      <c r="W125" s="135"/>
      <c r="X125" s="130"/>
      <c r="Y125" s="784"/>
      <c r="Z125" s="115"/>
      <c r="AA125" s="785"/>
      <c r="AB125" s="115"/>
      <c r="AC125" s="115"/>
    </row>
    <row r="126" spans="1:29" ht="11.25" customHeight="1">
      <c r="A126" s="169"/>
      <c r="B126" s="135"/>
      <c r="C126" s="781"/>
      <c r="D126" s="800"/>
      <c r="E126" s="166"/>
      <c r="F126" s="166"/>
      <c r="G126" s="166"/>
      <c r="H126" s="166"/>
      <c r="I126" s="166"/>
      <c r="J126" s="166"/>
      <c r="K126" s="166"/>
      <c r="L126" s="166"/>
      <c r="M126" s="166"/>
      <c r="N126" s="786"/>
      <c r="O126" s="787"/>
      <c r="P126" s="405"/>
      <c r="Q126" s="115"/>
      <c r="R126" s="115"/>
      <c r="S126" s="115"/>
      <c r="T126" s="115"/>
      <c r="U126" s="115"/>
      <c r="V126" s="783"/>
      <c r="W126" s="135"/>
      <c r="X126" s="130"/>
      <c r="Y126" s="784"/>
      <c r="Z126" s="115"/>
      <c r="AA126" s="785"/>
      <c r="AB126" s="115"/>
      <c r="AC126" s="115"/>
    </row>
    <row r="127" spans="1:29" ht="12.75" customHeight="1">
      <c r="A127" s="169"/>
      <c r="B127" s="135"/>
      <c r="C127" s="781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786"/>
      <c r="O127" s="787"/>
      <c r="P127" s="405"/>
      <c r="Q127" s="115"/>
      <c r="R127" s="115"/>
      <c r="S127" s="115"/>
      <c r="T127" s="115"/>
      <c r="U127" s="115"/>
      <c r="V127" s="783"/>
      <c r="W127" s="135"/>
      <c r="X127" s="130"/>
      <c r="Y127" s="784"/>
      <c r="Z127" s="115"/>
      <c r="AA127" s="785"/>
      <c r="AB127" s="115"/>
      <c r="AC127" s="115"/>
    </row>
    <row r="128" spans="1:29" ht="11.25" customHeight="1">
      <c r="A128" s="169"/>
      <c r="B128" s="135"/>
      <c r="C128" s="781"/>
      <c r="D128" s="166"/>
      <c r="E128" s="166"/>
      <c r="F128" s="166"/>
      <c r="G128" s="166"/>
      <c r="H128" s="166"/>
      <c r="I128" s="166"/>
      <c r="J128" s="801"/>
      <c r="K128" s="166"/>
      <c r="L128" s="166"/>
      <c r="M128" s="166"/>
      <c r="N128" s="789"/>
      <c r="O128" s="787"/>
      <c r="P128" s="405"/>
      <c r="Q128" s="115"/>
      <c r="R128" s="115"/>
      <c r="S128" s="115"/>
      <c r="T128" s="115"/>
      <c r="U128" s="115"/>
      <c r="V128" s="802"/>
      <c r="W128" s="135"/>
      <c r="X128" s="803"/>
      <c r="Y128" s="784"/>
      <c r="Z128" s="115"/>
      <c r="AA128" s="785"/>
      <c r="AB128" s="115"/>
      <c r="AC128" s="115"/>
    </row>
    <row r="129" spans="1:29">
      <c r="A129" s="211"/>
      <c r="B129" s="115"/>
      <c r="C129" s="211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2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</row>
    <row r="130" spans="1:29">
      <c r="A130" s="115"/>
      <c r="B130" s="135"/>
      <c r="C130" s="405"/>
      <c r="D130" s="215"/>
      <c r="E130" s="215"/>
      <c r="F130" s="215"/>
      <c r="G130" s="215"/>
      <c r="H130" s="215"/>
      <c r="I130" s="215"/>
      <c r="J130" s="215"/>
      <c r="K130" s="215"/>
      <c r="L130" s="135"/>
      <c r="M130" s="135"/>
      <c r="N130" s="107"/>
      <c r="O130" s="107"/>
      <c r="P130" s="135"/>
      <c r="Q130" s="405"/>
      <c r="R130" s="115"/>
      <c r="S130" s="405"/>
      <c r="T130" s="135"/>
      <c r="U130" s="115"/>
      <c r="V130" s="115"/>
      <c r="W130" s="115"/>
      <c r="X130" s="115"/>
      <c r="Y130" s="115"/>
      <c r="Z130" s="115"/>
      <c r="AA130" s="115"/>
      <c r="AB130" s="115"/>
      <c r="AC130" s="115"/>
    </row>
    <row r="131" spans="1:29">
      <c r="A131" s="115"/>
      <c r="B131" s="135"/>
      <c r="C131" s="107"/>
      <c r="D131" s="776"/>
      <c r="E131" s="215"/>
      <c r="F131" s="215"/>
      <c r="G131" s="215"/>
      <c r="H131" s="215"/>
      <c r="I131" s="215"/>
      <c r="J131" s="215"/>
      <c r="K131" s="215"/>
      <c r="L131" s="135"/>
      <c r="M131" s="135"/>
      <c r="N131" s="107"/>
      <c r="O131" s="107"/>
      <c r="P131" s="135"/>
      <c r="Q131" s="405"/>
      <c r="R131" s="115"/>
      <c r="S131" s="405"/>
      <c r="T131" s="135"/>
      <c r="U131" s="115"/>
      <c r="V131" s="115"/>
      <c r="W131" s="115"/>
      <c r="X131" s="115"/>
      <c r="Y131" s="115"/>
      <c r="Z131" s="115"/>
      <c r="AA131" s="115"/>
      <c r="AB131" s="115"/>
      <c r="AC131" s="115"/>
    </row>
    <row r="132" spans="1:29">
      <c r="A132" s="115"/>
      <c r="B132" s="405"/>
      <c r="C132" s="405"/>
      <c r="D132" s="215"/>
      <c r="E132" s="215"/>
      <c r="F132" s="215"/>
      <c r="G132" s="215"/>
      <c r="H132" s="115"/>
      <c r="I132" s="115"/>
      <c r="J132" s="215"/>
      <c r="K132" s="113"/>
      <c r="L132" s="135"/>
      <c r="M132" s="135"/>
      <c r="N132" s="107"/>
      <c r="O132" s="107"/>
      <c r="P132" s="405"/>
      <c r="Q132" s="405"/>
      <c r="R132" s="115"/>
      <c r="S132" s="405"/>
      <c r="T132" s="135"/>
      <c r="U132" s="115"/>
      <c r="V132" s="115"/>
      <c r="W132" s="115"/>
      <c r="X132" s="115"/>
      <c r="Y132" s="115"/>
      <c r="Z132" s="115"/>
      <c r="AA132" s="778"/>
      <c r="AB132" s="115"/>
      <c r="AC132" s="115"/>
    </row>
    <row r="133" spans="1:29">
      <c r="A133" s="115"/>
      <c r="B133" s="135"/>
      <c r="C133" s="13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107"/>
      <c r="O133" s="107"/>
      <c r="P133" s="405"/>
      <c r="Q133" s="405"/>
      <c r="R133" s="115"/>
      <c r="S133" s="405"/>
      <c r="T133" s="135"/>
      <c r="U133" s="115"/>
      <c r="V133" s="115"/>
      <c r="W133" s="115"/>
      <c r="X133" s="115"/>
      <c r="Y133" s="366"/>
      <c r="Z133" s="115"/>
      <c r="AA133" s="778"/>
      <c r="AB133" s="115"/>
      <c r="AC133" s="115"/>
    </row>
    <row r="134" spans="1:29">
      <c r="A134" s="115"/>
      <c r="B134" s="405"/>
      <c r="C134" s="11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107"/>
      <c r="O134" s="107"/>
      <c r="P134" s="135"/>
      <c r="Q134" s="405"/>
      <c r="R134" s="115"/>
      <c r="S134" s="405"/>
      <c r="T134" s="135"/>
      <c r="U134" s="115"/>
      <c r="V134" s="115"/>
      <c r="W134" s="115"/>
      <c r="X134" s="115"/>
      <c r="Y134" s="366"/>
      <c r="Z134" s="115"/>
      <c r="AA134" s="779"/>
      <c r="AB134" s="115"/>
      <c r="AC134" s="115"/>
    </row>
    <row r="135" spans="1:29">
      <c r="A135" s="115"/>
      <c r="B135" s="135"/>
      <c r="C135" s="215"/>
      <c r="D135" s="135"/>
      <c r="E135" s="135"/>
      <c r="F135" s="135"/>
      <c r="G135" s="135"/>
      <c r="H135" s="110"/>
      <c r="I135" s="135"/>
      <c r="J135" s="135"/>
      <c r="K135" s="135"/>
      <c r="L135" s="135"/>
      <c r="M135" s="110"/>
      <c r="N135" s="107"/>
      <c r="O135" s="107"/>
      <c r="P135" s="215"/>
      <c r="Q135" s="405"/>
      <c r="R135" s="135"/>
      <c r="S135" s="405"/>
      <c r="T135" s="135"/>
      <c r="U135" s="115"/>
      <c r="V135" s="296"/>
      <c r="W135" s="405"/>
      <c r="X135" s="169"/>
      <c r="Y135" s="780"/>
      <c r="Z135" s="115"/>
      <c r="AA135" s="779"/>
      <c r="AB135" s="115"/>
      <c r="AC135" s="115"/>
    </row>
    <row r="136" spans="1:29">
      <c r="A136" s="169"/>
      <c r="B136" s="135"/>
      <c r="C136" s="781"/>
      <c r="D136" s="782"/>
      <c r="E136" s="782"/>
      <c r="F136" s="782"/>
      <c r="G136" s="782"/>
      <c r="H136" s="782"/>
      <c r="I136" s="782"/>
      <c r="J136" s="782"/>
      <c r="K136" s="782"/>
      <c r="L136" s="782"/>
      <c r="M136" s="782"/>
      <c r="N136" s="781"/>
      <c r="O136" s="405"/>
      <c r="P136" s="405"/>
      <c r="Q136" s="115"/>
      <c r="R136" s="612"/>
      <c r="S136" s="115"/>
      <c r="T136" s="115"/>
      <c r="U136" s="115"/>
      <c r="V136" s="783"/>
      <c r="W136" s="135"/>
      <c r="X136" s="130"/>
      <c r="Y136" s="784"/>
      <c r="Z136" s="115"/>
      <c r="AA136" s="785"/>
      <c r="AB136" s="115"/>
      <c r="AC136" s="115"/>
    </row>
    <row r="137" spans="1:29">
      <c r="A137" s="169"/>
      <c r="B137" s="135"/>
      <c r="C137" s="781"/>
      <c r="D137" s="782"/>
      <c r="E137" s="782"/>
      <c r="F137" s="782"/>
      <c r="G137" s="782"/>
      <c r="H137" s="782"/>
      <c r="I137" s="782"/>
      <c r="J137" s="782"/>
      <c r="K137" s="782"/>
      <c r="L137" s="782"/>
      <c r="M137" s="782"/>
      <c r="N137" s="786"/>
      <c r="O137" s="787"/>
      <c r="P137" s="405"/>
      <c r="Q137" s="115"/>
      <c r="R137" s="115"/>
      <c r="S137" s="115"/>
      <c r="T137" s="115"/>
      <c r="U137" s="115"/>
      <c r="V137" s="783"/>
      <c r="W137" s="135"/>
      <c r="X137" s="130"/>
      <c r="Y137" s="784"/>
      <c r="Z137" s="115"/>
      <c r="AA137" s="785"/>
      <c r="AB137" s="115"/>
      <c r="AC137" s="115"/>
    </row>
    <row r="138" spans="1:29">
      <c r="A138" s="169"/>
      <c r="B138" s="135"/>
      <c r="C138" s="781"/>
      <c r="D138" s="782"/>
      <c r="E138" s="782"/>
      <c r="F138" s="782"/>
      <c r="G138" s="797"/>
      <c r="H138" s="782"/>
      <c r="I138" s="782"/>
      <c r="J138" s="797"/>
      <c r="K138" s="782"/>
      <c r="L138" s="782"/>
      <c r="M138" s="782"/>
      <c r="N138" s="781"/>
      <c r="O138" s="787"/>
      <c r="P138" s="405"/>
      <c r="Q138" s="115"/>
      <c r="R138" s="115"/>
      <c r="S138" s="115"/>
      <c r="T138" s="115"/>
      <c r="U138" s="115"/>
      <c r="V138" s="783"/>
      <c r="W138" s="135"/>
      <c r="X138" s="130"/>
      <c r="Y138" s="784"/>
      <c r="Z138" s="115"/>
      <c r="AA138" s="788"/>
      <c r="AB138" s="115"/>
      <c r="AC138" s="115"/>
    </row>
    <row r="139" spans="1:29">
      <c r="A139" s="169"/>
      <c r="B139" s="135"/>
      <c r="C139" s="781"/>
      <c r="D139" s="782"/>
      <c r="E139" s="782"/>
      <c r="F139" s="782"/>
      <c r="G139" s="782"/>
      <c r="H139" s="782"/>
      <c r="I139" s="782"/>
      <c r="J139" s="782"/>
      <c r="K139" s="782"/>
      <c r="L139" s="782"/>
      <c r="M139" s="797"/>
      <c r="N139" s="789"/>
      <c r="O139" s="787"/>
      <c r="P139" s="405"/>
      <c r="Q139" s="115"/>
      <c r="R139" s="115"/>
      <c r="S139" s="115"/>
      <c r="T139" s="115"/>
      <c r="U139" s="115"/>
      <c r="V139" s="783"/>
      <c r="W139" s="135"/>
      <c r="X139" s="130"/>
      <c r="Y139" s="784"/>
      <c r="Z139" s="115"/>
      <c r="AA139" s="785"/>
      <c r="AB139" s="115"/>
      <c r="AC139" s="115"/>
    </row>
    <row r="140" spans="1:29">
      <c r="A140" s="169"/>
      <c r="B140" s="135"/>
      <c r="C140" s="781"/>
      <c r="D140" s="78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1"/>
      <c r="O140" s="787"/>
      <c r="P140" s="405"/>
      <c r="Q140" s="115"/>
      <c r="R140" s="115"/>
      <c r="S140" s="115"/>
      <c r="T140" s="115"/>
      <c r="U140" s="115"/>
      <c r="V140" s="783"/>
      <c r="W140" s="135"/>
      <c r="X140" s="130"/>
      <c r="Y140" s="784"/>
      <c r="Z140" s="115"/>
      <c r="AA140" s="790"/>
      <c r="AB140" s="115"/>
      <c r="AC140" s="115"/>
    </row>
    <row r="141" spans="1:29">
      <c r="A141" s="169"/>
      <c r="B141" s="135"/>
      <c r="C141" s="781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1"/>
      <c r="O141" s="787"/>
      <c r="P141" s="405"/>
      <c r="Q141" s="115"/>
      <c r="R141" s="115"/>
      <c r="S141" s="115"/>
      <c r="T141" s="115"/>
      <c r="U141" s="115"/>
      <c r="V141" s="783"/>
      <c r="W141" s="135"/>
      <c r="X141" s="130"/>
      <c r="Y141" s="784"/>
      <c r="Z141" s="115"/>
      <c r="AA141" s="788"/>
      <c r="AB141" s="115"/>
      <c r="AC141" s="115"/>
    </row>
    <row r="142" spans="1:29">
      <c r="A142" s="169"/>
      <c r="B142" s="135"/>
      <c r="C142" s="781"/>
      <c r="D142" s="782"/>
      <c r="E142" s="782"/>
      <c r="F142" s="107"/>
      <c r="G142" s="792"/>
      <c r="H142" s="797"/>
      <c r="I142" s="782"/>
      <c r="J142" s="782"/>
      <c r="K142" s="782"/>
      <c r="L142" s="782"/>
      <c r="M142" s="782"/>
      <c r="N142" s="791"/>
      <c r="O142" s="787"/>
      <c r="P142" s="405"/>
      <c r="Q142" s="115"/>
      <c r="R142" s="115"/>
      <c r="S142" s="115"/>
      <c r="T142" s="115"/>
      <c r="U142" s="115"/>
      <c r="V142" s="783"/>
      <c r="W142" s="135"/>
      <c r="X142" s="130"/>
      <c r="Y142" s="784"/>
      <c r="Z142" s="115"/>
      <c r="AA142" s="790"/>
      <c r="AB142" s="115"/>
      <c r="AC142" s="115"/>
    </row>
    <row r="143" spans="1:29">
      <c r="A143" s="169"/>
      <c r="B143" s="135"/>
      <c r="C143" s="781"/>
      <c r="D143" s="600"/>
      <c r="E143" s="782"/>
      <c r="F143" s="782"/>
      <c r="G143" s="782"/>
      <c r="H143" s="782"/>
      <c r="I143" s="782"/>
      <c r="J143" s="782"/>
      <c r="K143" s="782"/>
      <c r="L143" s="782"/>
      <c r="M143" s="782"/>
      <c r="N143" s="781"/>
      <c r="O143" s="787"/>
      <c r="P143" s="405"/>
      <c r="Q143" s="115"/>
      <c r="R143" s="115"/>
      <c r="S143" s="115"/>
      <c r="T143" s="115"/>
      <c r="U143" s="115"/>
      <c r="V143" s="783"/>
      <c r="W143" s="135"/>
      <c r="X143" s="130"/>
      <c r="Y143" s="784"/>
      <c r="Z143" s="115"/>
      <c r="AA143" s="785"/>
      <c r="AB143" s="115"/>
      <c r="AC143" s="115"/>
    </row>
    <row r="144" spans="1:29">
      <c r="A144" s="169"/>
      <c r="B144" s="135"/>
      <c r="C144" s="781"/>
      <c r="D144" s="600"/>
      <c r="E144" s="782"/>
      <c r="F144" s="782"/>
      <c r="G144" s="782"/>
      <c r="H144" s="782"/>
      <c r="I144" s="782"/>
      <c r="J144" s="782"/>
      <c r="K144" s="782"/>
      <c r="L144" s="782"/>
      <c r="M144" s="782"/>
      <c r="N144" s="781"/>
      <c r="O144" s="787"/>
      <c r="P144" s="405"/>
      <c r="Q144" s="115"/>
      <c r="R144" s="115"/>
      <c r="S144" s="115"/>
      <c r="T144" s="115"/>
      <c r="U144" s="115"/>
      <c r="V144" s="783"/>
      <c r="W144" s="135"/>
      <c r="X144" s="130"/>
      <c r="Y144" s="784"/>
      <c r="Z144" s="115"/>
      <c r="AA144" s="785"/>
      <c r="AB144" s="115"/>
      <c r="AC144" s="115"/>
    </row>
    <row r="145" spans="1:29">
      <c r="A145" s="169"/>
      <c r="B145" s="135"/>
      <c r="C145" s="781"/>
      <c r="D145" s="600"/>
      <c r="E145" s="782"/>
      <c r="F145" s="782"/>
      <c r="G145" s="782"/>
      <c r="H145" s="782"/>
      <c r="I145" s="782"/>
      <c r="J145" s="782"/>
      <c r="K145" s="782"/>
      <c r="L145" s="782"/>
      <c r="M145" s="782"/>
      <c r="N145" s="781"/>
      <c r="O145" s="787"/>
      <c r="P145" s="405"/>
      <c r="Q145" s="115"/>
      <c r="R145" s="115"/>
      <c r="S145" s="115"/>
      <c r="T145" s="115"/>
      <c r="U145" s="115"/>
      <c r="V145" s="783"/>
      <c r="W145" s="135"/>
      <c r="X145" s="130"/>
      <c r="Y145" s="784"/>
      <c r="Z145" s="115"/>
      <c r="AA145" s="785"/>
      <c r="AB145" s="115"/>
      <c r="AC145" s="115"/>
    </row>
    <row r="146" spans="1:29">
      <c r="A146" s="169"/>
      <c r="B146" s="135"/>
      <c r="C146" s="781"/>
      <c r="D146" s="600"/>
      <c r="E146" s="782"/>
      <c r="F146" s="782"/>
      <c r="G146" s="782"/>
      <c r="H146" s="782"/>
      <c r="I146" s="782"/>
      <c r="J146" s="782"/>
      <c r="K146" s="782"/>
      <c r="L146" s="782"/>
      <c r="M146" s="782"/>
      <c r="N146" s="781"/>
      <c r="O146" s="787"/>
      <c r="P146" s="405"/>
      <c r="Q146" s="115"/>
      <c r="R146" s="115"/>
      <c r="S146" s="115"/>
      <c r="T146" s="115"/>
      <c r="U146" s="115"/>
      <c r="V146" s="783"/>
      <c r="W146" s="135"/>
      <c r="X146" s="130"/>
      <c r="Y146" s="784"/>
      <c r="Z146" s="115"/>
      <c r="AA146" s="785"/>
      <c r="AB146" s="115"/>
      <c r="AC146" s="115"/>
    </row>
    <row r="147" spans="1:29">
      <c r="A147" s="169"/>
      <c r="B147" s="135"/>
      <c r="C147" s="781"/>
      <c r="D147" s="600"/>
      <c r="E147" s="782"/>
      <c r="F147" s="782"/>
      <c r="G147" s="782"/>
      <c r="H147" s="782"/>
      <c r="I147" s="782"/>
      <c r="J147" s="782"/>
      <c r="K147" s="782"/>
      <c r="L147" s="782"/>
      <c r="M147" s="782"/>
      <c r="N147" s="781"/>
      <c r="O147" s="787"/>
      <c r="P147" s="405"/>
      <c r="Q147" s="115"/>
      <c r="R147" s="115"/>
      <c r="S147" s="115"/>
      <c r="T147" s="115"/>
      <c r="U147" s="115"/>
      <c r="V147" s="783"/>
      <c r="W147" s="135"/>
      <c r="X147" s="130"/>
      <c r="Y147" s="784"/>
      <c r="Z147" s="115"/>
      <c r="AA147" s="785"/>
      <c r="AB147" s="115"/>
      <c r="AC147" s="115"/>
    </row>
    <row r="148" spans="1:29">
      <c r="A148" s="169"/>
      <c r="B148" s="135"/>
      <c r="C148" s="781"/>
      <c r="D148" s="600"/>
      <c r="E148" s="782"/>
      <c r="F148" s="782"/>
      <c r="G148" s="782"/>
      <c r="H148" s="782"/>
      <c r="I148" s="782"/>
      <c r="J148" s="782"/>
      <c r="K148" s="782"/>
      <c r="L148" s="782"/>
      <c r="M148" s="782"/>
      <c r="N148" s="781"/>
      <c r="O148" s="787"/>
      <c r="P148" s="405"/>
      <c r="Q148" s="115"/>
      <c r="R148" s="115"/>
      <c r="S148" s="115"/>
      <c r="T148" s="115"/>
      <c r="U148" s="115"/>
      <c r="V148" s="783"/>
      <c r="W148" s="135"/>
      <c r="X148" s="130"/>
      <c r="Y148" s="784"/>
      <c r="Z148" s="115"/>
      <c r="AA148" s="785"/>
      <c r="AB148" s="115"/>
      <c r="AC148" s="115"/>
    </row>
    <row r="149" spans="1:29" ht="13.5" customHeight="1">
      <c r="A149" s="169"/>
      <c r="B149" s="135"/>
      <c r="C149" s="781"/>
      <c r="D149" s="600"/>
      <c r="E149" s="782"/>
      <c r="F149" s="782"/>
      <c r="G149" s="782"/>
      <c r="H149" s="782"/>
      <c r="I149" s="782"/>
      <c r="J149" s="782"/>
      <c r="K149" s="782"/>
      <c r="L149" s="782"/>
      <c r="M149" s="782"/>
      <c r="N149" s="781"/>
      <c r="O149" s="787"/>
      <c r="P149" s="405"/>
      <c r="Q149" s="115"/>
      <c r="R149" s="115"/>
      <c r="S149" s="115"/>
      <c r="T149" s="115"/>
      <c r="U149" s="115"/>
      <c r="V149" s="783"/>
      <c r="W149" s="135"/>
      <c r="X149" s="130"/>
      <c r="Y149" s="784"/>
      <c r="Z149" s="115"/>
      <c r="AA149" s="785"/>
      <c r="AB149" s="115"/>
      <c r="AC149" s="115"/>
    </row>
    <row r="150" spans="1:29">
      <c r="A150" s="169"/>
      <c r="B150" s="135"/>
      <c r="C150" s="781"/>
      <c r="D150" s="600"/>
      <c r="E150" s="782"/>
      <c r="F150" s="782"/>
      <c r="G150" s="782"/>
      <c r="H150" s="782"/>
      <c r="I150" s="782"/>
      <c r="J150" s="782"/>
      <c r="K150" s="782"/>
      <c r="L150" s="782"/>
      <c r="M150" s="782"/>
      <c r="N150" s="781"/>
      <c r="O150" s="787"/>
      <c r="P150" s="405"/>
      <c r="Q150" s="115"/>
      <c r="R150" s="115"/>
      <c r="S150" s="115"/>
      <c r="T150" s="115"/>
      <c r="U150" s="115"/>
      <c r="V150" s="783"/>
      <c r="W150" s="135"/>
      <c r="X150" s="130"/>
      <c r="Y150" s="784"/>
      <c r="Z150" s="115"/>
      <c r="AA150" s="788"/>
      <c r="AB150" s="115"/>
      <c r="AC150" s="115"/>
    </row>
    <row r="151" spans="1:29" ht="12.75" customHeight="1">
      <c r="A151" s="169"/>
      <c r="B151" s="135"/>
      <c r="C151" s="781"/>
      <c r="D151" s="600"/>
      <c r="E151" s="792"/>
      <c r="F151" s="793"/>
      <c r="G151" s="782"/>
      <c r="H151" s="782"/>
      <c r="I151" s="782"/>
      <c r="J151" s="782"/>
      <c r="K151" s="792"/>
      <c r="L151" s="792"/>
      <c r="M151" s="782"/>
      <c r="N151" s="786"/>
      <c r="O151" s="787"/>
      <c r="P151" s="405"/>
      <c r="Q151" s="115"/>
      <c r="R151" s="115"/>
      <c r="S151" s="115"/>
      <c r="T151" s="115"/>
      <c r="U151" s="115"/>
      <c r="V151" s="783"/>
      <c r="W151" s="135"/>
      <c r="X151" s="130"/>
      <c r="Y151" s="784"/>
      <c r="Z151" s="115"/>
      <c r="AA151" s="794"/>
      <c r="AB151" s="115"/>
      <c r="AC151" s="115"/>
    </row>
    <row r="152" spans="1:29">
      <c r="A152" s="169"/>
      <c r="B152" s="135"/>
      <c r="C152" s="781"/>
      <c r="D152" s="600"/>
      <c r="E152" s="792"/>
      <c r="F152" s="793"/>
      <c r="G152" s="782"/>
      <c r="H152" s="782"/>
      <c r="I152" s="782"/>
      <c r="J152" s="782"/>
      <c r="K152" s="792"/>
      <c r="L152" s="792"/>
      <c r="M152" s="782"/>
      <c r="N152" s="781"/>
      <c r="O152" s="787"/>
      <c r="P152" s="405"/>
      <c r="Q152" s="115"/>
      <c r="R152" s="115"/>
      <c r="S152" s="115"/>
      <c r="T152" s="115"/>
      <c r="U152" s="115"/>
      <c r="V152" s="783"/>
      <c r="W152" s="135"/>
      <c r="X152" s="130"/>
      <c r="Y152" s="784"/>
      <c r="Z152" s="115"/>
      <c r="AA152" s="785"/>
      <c r="AB152" s="115"/>
      <c r="AC152" s="115"/>
    </row>
    <row r="153" spans="1:29" ht="12.75" customHeight="1">
      <c r="A153" s="169"/>
      <c r="B153" s="135"/>
      <c r="C153" s="781"/>
      <c r="D153" s="600"/>
      <c r="E153" s="792"/>
      <c r="F153" s="793"/>
      <c r="G153" s="782"/>
      <c r="H153" s="782"/>
      <c r="I153" s="782"/>
      <c r="J153" s="782"/>
      <c r="K153" s="792"/>
      <c r="L153" s="792"/>
      <c r="M153" s="782"/>
      <c r="N153" s="781"/>
      <c r="O153" s="787"/>
      <c r="P153" s="405"/>
      <c r="Q153" s="115"/>
      <c r="R153" s="115"/>
      <c r="S153" s="115"/>
      <c r="T153" s="115"/>
      <c r="U153" s="115"/>
      <c r="V153" s="783"/>
      <c r="W153" s="135"/>
      <c r="X153" s="130"/>
      <c r="Y153" s="784"/>
      <c r="Z153" s="115"/>
      <c r="AA153" s="785"/>
      <c r="AB153" s="115"/>
      <c r="AC153" s="115"/>
    </row>
    <row r="154" spans="1:29">
      <c r="A154" s="169"/>
      <c r="B154" s="135"/>
      <c r="C154" s="781"/>
      <c r="D154" s="806"/>
      <c r="E154" s="792"/>
      <c r="F154" s="793"/>
      <c r="G154" s="782"/>
      <c r="H154" s="804"/>
      <c r="I154" s="782"/>
      <c r="J154" s="804"/>
      <c r="K154" s="797"/>
      <c r="L154" s="797"/>
      <c r="M154" s="782"/>
      <c r="N154" s="781"/>
      <c r="O154" s="787"/>
      <c r="P154" s="405"/>
      <c r="Q154" s="115"/>
      <c r="R154" s="115"/>
      <c r="S154" s="115"/>
      <c r="T154" s="115"/>
      <c r="U154" s="115"/>
      <c r="V154" s="783"/>
      <c r="W154" s="135"/>
      <c r="X154" s="130"/>
      <c r="Y154" s="784"/>
      <c r="Z154" s="115"/>
      <c r="AA154" s="790"/>
      <c r="AB154" s="115"/>
      <c r="AC154" s="115"/>
    </row>
    <row r="155" spans="1:29">
      <c r="A155" s="169"/>
      <c r="B155" s="135"/>
      <c r="C155" s="781"/>
      <c r="D155" s="600"/>
      <c r="E155" s="797"/>
      <c r="F155" s="793"/>
      <c r="G155" s="782"/>
      <c r="H155" s="782"/>
      <c r="I155" s="782"/>
      <c r="J155" s="782"/>
      <c r="K155" s="797"/>
      <c r="L155" s="797"/>
      <c r="M155" s="782"/>
      <c r="N155" s="781"/>
      <c r="O155" s="787"/>
      <c r="P155" s="405"/>
      <c r="Q155" s="115"/>
      <c r="R155" s="115"/>
      <c r="S155" s="115"/>
      <c r="T155" s="115"/>
      <c r="U155" s="115"/>
      <c r="V155" s="783"/>
      <c r="W155" s="135"/>
      <c r="X155" s="130"/>
      <c r="Y155" s="784"/>
      <c r="Z155" s="115"/>
      <c r="AA155" s="785"/>
      <c r="AB155" s="115"/>
      <c r="AC155" s="115"/>
    </row>
    <row r="156" spans="1:29">
      <c r="A156" s="169"/>
      <c r="B156" s="135"/>
      <c r="C156" s="781"/>
      <c r="D156" s="600"/>
      <c r="E156" s="792"/>
      <c r="F156" s="793"/>
      <c r="G156" s="782"/>
      <c r="H156" s="782"/>
      <c r="I156" s="782"/>
      <c r="J156" s="782"/>
      <c r="K156" s="797"/>
      <c r="L156" s="792"/>
      <c r="M156" s="782"/>
      <c r="N156" s="781"/>
      <c r="O156" s="787"/>
      <c r="P156" s="405"/>
      <c r="Q156" s="115"/>
      <c r="R156" s="115"/>
      <c r="S156" s="115"/>
      <c r="T156" s="115"/>
      <c r="U156" s="115"/>
      <c r="V156" s="783"/>
      <c r="W156" s="135"/>
      <c r="X156" s="130"/>
      <c r="Y156" s="784"/>
      <c r="Z156" s="115"/>
      <c r="AA156" s="785"/>
      <c r="AB156" s="115"/>
      <c r="AC156" s="115"/>
    </row>
    <row r="157" spans="1:29">
      <c r="A157" s="169"/>
      <c r="B157" s="135"/>
      <c r="C157" s="781"/>
      <c r="D157" s="600"/>
      <c r="E157" s="797"/>
      <c r="F157" s="793"/>
      <c r="G157" s="782"/>
      <c r="H157" s="782"/>
      <c r="I157" s="782"/>
      <c r="J157" s="782"/>
      <c r="K157" s="793"/>
      <c r="L157" s="793"/>
      <c r="M157" s="107"/>
      <c r="N157" s="781"/>
      <c r="O157" s="787"/>
      <c r="P157" s="405"/>
      <c r="Q157" s="115"/>
      <c r="R157" s="115"/>
      <c r="S157" s="115"/>
      <c r="T157" s="115"/>
      <c r="U157" s="115"/>
      <c r="V157" s="783"/>
      <c r="W157" s="135"/>
      <c r="X157" s="130"/>
      <c r="Y157" s="784"/>
      <c r="Z157" s="115"/>
      <c r="AA157" s="785"/>
      <c r="AB157" s="115"/>
      <c r="AC157" s="115"/>
    </row>
    <row r="158" spans="1:29">
      <c r="A158" s="169"/>
      <c r="B158" s="135"/>
      <c r="C158" s="781"/>
      <c r="D158" s="600"/>
      <c r="E158" s="797"/>
      <c r="F158" s="797"/>
      <c r="G158" s="782"/>
      <c r="H158" s="782"/>
      <c r="I158" s="782"/>
      <c r="J158" s="792"/>
      <c r="K158" s="804"/>
      <c r="L158" s="797"/>
      <c r="M158" s="793"/>
      <c r="N158" s="781"/>
      <c r="O158" s="787"/>
      <c r="P158" s="405"/>
      <c r="Q158" s="115"/>
      <c r="R158" s="115"/>
      <c r="S158" s="115"/>
      <c r="T158" s="115"/>
      <c r="U158" s="115"/>
      <c r="V158" s="783"/>
      <c r="W158" s="135"/>
      <c r="X158" s="130"/>
      <c r="Y158" s="784"/>
      <c r="Z158" s="115"/>
      <c r="AA158" s="785"/>
      <c r="AB158" s="115"/>
      <c r="AC158" s="115"/>
    </row>
    <row r="159" spans="1:29" ht="10.5" customHeight="1">
      <c r="A159" s="169"/>
      <c r="B159" s="135"/>
      <c r="C159" s="781"/>
      <c r="D159" s="600"/>
      <c r="E159" s="792"/>
      <c r="F159" s="793"/>
      <c r="G159" s="782"/>
      <c r="H159" s="782"/>
      <c r="I159" s="782"/>
      <c r="J159" s="782"/>
      <c r="K159" s="792"/>
      <c r="L159" s="792"/>
      <c r="M159" s="782"/>
      <c r="N159" s="781"/>
      <c r="O159" s="787"/>
      <c r="P159" s="405"/>
      <c r="Q159" s="115"/>
      <c r="R159" s="115"/>
      <c r="S159" s="115"/>
      <c r="T159" s="115"/>
      <c r="U159" s="115"/>
      <c r="V159" s="783"/>
      <c r="W159" s="135"/>
      <c r="X159" s="130"/>
      <c r="Y159" s="784"/>
      <c r="Z159" s="115"/>
      <c r="AA159" s="785"/>
      <c r="AB159" s="115"/>
      <c r="AC159" s="115"/>
    </row>
    <row r="160" spans="1:29" ht="12.75" customHeight="1">
      <c r="A160" s="169"/>
      <c r="B160" s="135"/>
      <c r="C160" s="781"/>
      <c r="D160" s="600"/>
      <c r="E160" s="797"/>
      <c r="F160" s="793"/>
      <c r="G160" s="782"/>
      <c r="H160" s="782"/>
      <c r="I160" s="782"/>
      <c r="J160" s="782"/>
      <c r="K160" s="793"/>
      <c r="L160" s="793"/>
      <c r="M160" s="782"/>
      <c r="N160" s="781"/>
      <c r="O160" s="795"/>
      <c r="P160" s="405"/>
      <c r="Q160" s="115"/>
      <c r="R160" s="115"/>
      <c r="S160" s="115"/>
      <c r="T160" s="115"/>
      <c r="U160" s="115"/>
      <c r="V160" s="783"/>
      <c r="W160" s="135"/>
      <c r="X160" s="130"/>
      <c r="Y160" s="784"/>
      <c r="Z160" s="115"/>
      <c r="AA160" s="796"/>
      <c r="AB160" s="115"/>
      <c r="AC160" s="115"/>
    </row>
    <row r="161" spans="1:29">
      <c r="A161" s="169"/>
      <c r="B161" s="135"/>
      <c r="C161" s="781"/>
      <c r="D161" s="600"/>
      <c r="E161" s="792"/>
      <c r="F161" s="793"/>
      <c r="G161" s="782"/>
      <c r="H161" s="782"/>
      <c r="I161" s="782"/>
      <c r="J161" s="782"/>
      <c r="K161" s="793"/>
      <c r="L161" s="793"/>
      <c r="M161" s="782"/>
      <c r="N161" s="781"/>
      <c r="O161" s="787"/>
      <c r="P161" s="405"/>
      <c r="Q161" s="115"/>
      <c r="R161" s="115"/>
      <c r="S161" s="115"/>
      <c r="T161" s="115"/>
      <c r="U161" s="115"/>
      <c r="V161" s="783"/>
      <c r="W161" s="135"/>
      <c r="X161" s="130"/>
      <c r="Y161" s="784"/>
      <c r="Z161" s="115"/>
      <c r="AA161" s="785"/>
      <c r="AB161" s="115"/>
      <c r="AC161" s="115"/>
    </row>
    <row r="162" spans="1:29" ht="12.75" customHeight="1">
      <c r="A162" s="169"/>
      <c r="B162" s="135"/>
      <c r="C162" s="781"/>
      <c r="D162" s="600"/>
      <c r="E162" s="793"/>
      <c r="F162" s="797"/>
      <c r="G162" s="782"/>
      <c r="H162" s="782"/>
      <c r="I162" s="782"/>
      <c r="J162" s="782"/>
      <c r="K162" s="804"/>
      <c r="L162" s="797"/>
      <c r="M162" s="782"/>
      <c r="N162" s="781"/>
      <c r="O162" s="795"/>
      <c r="P162" s="405"/>
      <c r="Q162" s="115"/>
      <c r="R162" s="115"/>
      <c r="S162" s="115"/>
      <c r="T162" s="115"/>
      <c r="U162" s="115"/>
      <c r="V162" s="783"/>
      <c r="W162" s="135"/>
      <c r="X162" s="130"/>
      <c r="Y162" s="784"/>
      <c r="Z162" s="115"/>
      <c r="AA162" s="796"/>
      <c r="AB162" s="115"/>
      <c r="AC162" s="115"/>
    </row>
    <row r="163" spans="1:29" hidden="1">
      <c r="A163" s="169"/>
      <c r="B163" s="135"/>
      <c r="C163" s="781"/>
      <c r="D163" s="600"/>
      <c r="E163" s="797"/>
      <c r="F163" s="793"/>
      <c r="G163" s="782"/>
      <c r="H163" s="782"/>
      <c r="I163" s="782"/>
      <c r="J163" s="782"/>
      <c r="K163" s="792"/>
      <c r="L163" s="792"/>
      <c r="M163" s="782"/>
      <c r="N163" s="781"/>
      <c r="O163" s="787"/>
      <c r="P163" s="405"/>
      <c r="Q163" s="115"/>
      <c r="R163" s="115"/>
      <c r="S163" s="115"/>
      <c r="T163" s="115"/>
      <c r="U163" s="115"/>
      <c r="V163" s="783"/>
      <c r="W163" s="135"/>
      <c r="X163" s="130"/>
      <c r="Y163" s="784"/>
      <c r="Z163" s="115"/>
      <c r="AA163" s="790"/>
      <c r="AB163" s="115"/>
      <c r="AC163" s="115"/>
    </row>
    <row r="164" spans="1:29" ht="13.5" customHeight="1">
      <c r="A164" s="169"/>
      <c r="B164" s="110"/>
      <c r="C164" s="781"/>
      <c r="D164" s="600"/>
      <c r="E164" s="793"/>
      <c r="F164" s="793"/>
      <c r="G164" s="782"/>
      <c r="H164" s="782"/>
      <c r="I164" s="782"/>
      <c r="J164" s="782"/>
      <c r="K164" s="797"/>
      <c r="L164" s="797"/>
      <c r="M164" s="782"/>
      <c r="N164" s="781"/>
      <c r="O164" s="787"/>
      <c r="P164" s="405"/>
      <c r="Q164" s="115"/>
      <c r="R164" s="115"/>
      <c r="S164" s="115"/>
      <c r="T164" s="115"/>
      <c r="U164" s="115"/>
      <c r="V164" s="783"/>
      <c r="W164" s="135"/>
      <c r="X164" s="130"/>
      <c r="Y164" s="784"/>
      <c r="Z164" s="115"/>
      <c r="AA164" s="785"/>
      <c r="AB164" s="115"/>
      <c r="AC164" s="115"/>
    </row>
    <row r="165" spans="1:29" ht="12.75" customHeight="1">
      <c r="A165" s="169"/>
      <c r="B165" s="135"/>
      <c r="C165" s="781"/>
      <c r="D165" s="600"/>
      <c r="E165" s="792"/>
      <c r="F165" s="793"/>
      <c r="G165" s="804"/>
      <c r="H165" s="782"/>
      <c r="I165" s="782"/>
      <c r="J165" s="782"/>
      <c r="K165" s="792"/>
      <c r="L165" s="793"/>
      <c r="M165" s="782"/>
      <c r="N165" s="786"/>
      <c r="O165" s="795"/>
      <c r="P165" s="405"/>
      <c r="Q165" s="115"/>
      <c r="R165" s="115"/>
      <c r="S165" s="115"/>
      <c r="T165" s="115"/>
      <c r="U165" s="115"/>
      <c r="V165" s="783"/>
      <c r="W165" s="135"/>
      <c r="X165" s="130"/>
      <c r="Y165" s="784"/>
      <c r="Z165" s="115"/>
      <c r="AA165" s="796"/>
      <c r="AB165" s="115"/>
      <c r="AC165" s="115"/>
    </row>
    <row r="166" spans="1:29" ht="12.75" customHeight="1">
      <c r="A166" s="169"/>
      <c r="B166" s="135"/>
      <c r="C166" s="781"/>
      <c r="D166" s="600"/>
      <c r="E166" s="804"/>
      <c r="F166" s="804"/>
      <c r="G166" s="782"/>
      <c r="H166" s="782"/>
      <c r="I166" s="782"/>
      <c r="J166" s="782"/>
      <c r="K166" s="805"/>
      <c r="L166" s="804"/>
      <c r="M166" s="782"/>
      <c r="N166" s="786"/>
      <c r="O166" s="787"/>
      <c r="P166" s="405"/>
      <c r="Q166" s="115"/>
      <c r="R166" s="115"/>
      <c r="S166" s="115"/>
      <c r="T166" s="115"/>
      <c r="U166" s="115"/>
      <c r="V166" s="783"/>
      <c r="W166" s="135"/>
      <c r="X166" s="130"/>
      <c r="Y166" s="784"/>
      <c r="Z166" s="115"/>
      <c r="AA166" s="799"/>
      <c r="AB166" s="115"/>
      <c r="AC166" s="115"/>
    </row>
    <row r="167" spans="1:29" ht="12.75" customHeight="1">
      <c r="A167" s="169"/>
      <c r="B167" s="135"/>
      <c r="C167" s="781"/>
      <c r="D167" s="800"/>
      <c r="E167" s="166"/>
      <c r="F167" s="166"/>
      <c r="G167" s="166"/>
      <c r="H167" s="166"/>
      <c r="I167" s="166"/>
      <c r="J167" s="166"/>
      <c r="K167" s="166"/>
      <c r="L167" s="166"/>
      <c r="M167" s="166"/>
      <c r="N167" s="786"/>
      <c r="O167" s="787"/>
      <c r="P167" s="405"/>
      <c r="Q167" s="115"/>
      <c r="R167" s="115"/>
      <c r="S167" s="115"/>
      <c r="T167" s="115"/>
      <c r="U167" s="115"/>
      <c r="V167" s="783"/>
      <c r="W167" s="135"/>
      <c r="X167" s="130"/>
      <c r="Y167" s="784"/>
      <c r="Z167" s="115"/>
      <c r="AA167" s="785"/>
      <c r="AB167" s="115"/>
      <c r="AC167" s="115"/>
    </row>
    <row r="168" spans="1:29" ht="12.75" customHeight="1">
      <c r="A168" s="169"/>
      <c r="B168" s="135"/>
      <c r="C168" s="781"/>
      <c r="D168" s="800"/>
      <c r="E168" s="166"/>
      <c r="F168" s="166"/>
      <c r="G168" s="166"/>
      <c r="H168" s="166"/>
      <c r="I168" s="166"/>
      <c r="J168" s="166"/>
      <c r="K168" s="166"/>
      <c r="L168" s="166"/>
      <c r="M168" s="166"/>
      <c r="N168" s="786"/>
      <c r="O168" s="787"/>
      <c r="P168" s="405"/>
      <c r="Q168" s="115"/>
      <c r="R168" s="115"/>
      <c r="S168" s="115"/>
      <c r="T168" s="115"/>
      <c r="U168" s="115"/>
      <c r="V168" s="783"/>
      <c r="W168" s="135"/>
      <c r="X168" s="130"/>
      <c r="Y168" s="784"/>
      <c r="Z168" s="115"/>
      <c r="AA168" s="785"/>
      <c r="AB168" s="115"/>
      <c r="AC168" s="115"/>
    </row>
    <row r="169" spans="1:29" ht="11.25" customHeight="1">
      <c r="A169" s="169"/>
      <c r="B169" s="135"/>
      <c r="C169" s="781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786"/>
      <c r="O169" s="787"/>
      <c r="P169" s="405"/>
      <c r="Q169" s="115"/>
      <c r="R169" s="115"/>
      <c r="S169" s="115"/>
      <c r="T169" s="115"/>
      <c r="U169" s="115"/>
      <c r="V169" s="783"/>
      <c r="W169" s="135"/>
      <c r="X169" s="130"/>
      <c r="Y169" s="784"/>
      <c r="Z169" s="115"/>
      <c r="AA169" s="785"/>
      <c r="AB169" s="115"/>
      <c r="AC169" s="115"/>
    </row>
    <row r="170" spans="1:29" ht="12.75" customHeight="1">
      <c r="A170" s="169"/>
      <c r="B170" s="135"/>
      <c r="C170" s="781"/>
      <c r="D170" s="166"/>
      <c r="E170" s="166"/>
      <c r="F170" s="166"/>
      <c r="G170" s="166"/>
      <c r="H170" s="166"/>
      <c r="I170" s="166"/>
      <c r="J170" s="801"/>
      <c r="K170" s="166"/>
      <c r="L170" s="166"/>
      <c r="M170" s="166"/>
      <c r="N170" s="789"/>
      <c r="O170" s="787"/>
      <c r="P170" s="405"/>
      <c r="Q170" s="115"/>
      <c r="R170" s="115"/>
      <c r="S170" s="115"/>
      <c r="T170" s="115"/>
      <c r="U170" s="115"/>
      <c r="V170" s="802"/>
      <c r="W170" s="135"/>
      <c r="X170" s="803"/>
      <c r="Y170" s="784"/>
      <c r="Z170" s="115"/>
      <c r="AA170" s="785"/>
      <c r="AB170" s="115"/>
      <c r="AC170" s="115"/>
    </row>
    <row r="171" spans="1:29" ht="11.2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</row>
    <row r="172" spans="1:29" ht="12.75" customHeight="1">
      <c r="A172" s="211"/>
      <c r="B172" s="115"/>
      <c r="C172" s="211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2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</row>
    <row r="173" spans="1:29">
      <c r="A173" s="115"/>
      <c r="B173" s="135"/>
      <c r="C173" s="405"/>
      <c r="D173" s="215"/>
      <c r="E173" s="215"/>
      <c r="F173" s="215"/>
      <c r="G173" s="215"/>
      <c r="H173" s="215"/>
      <c r="I173" s="215"/>
      <c r="J173" s="215"/>
      <c r="K173" s="215"/>
      <c r="L173" s="135"/>
      <c r="M173" s="135"/>
      <c r="N173" s="107"/>
      <c r="O173" s="107"/>
      <c r="P173" s="135"/>
      <c r="Q173" s="405"/>
      <c r="R173" s="115"/>
      <c r="S173" s="405"/>
      <c r="T173" s="135"/>
      <c r="U173" s="115"/>
      <c r="V173" s="115"/>
      <c r="W173" s="115"/>
      <c r="X173" s="115"/>
      <c r="Y173" s="115"/>
      <c r="Z173" s="115"/>
      <c r="AA173" s="115"/>
      <c r="AB173" s="115"/>
      <c r="AC173" s="115"/>
    </row>
    <row r="174" spans="1:29">
      <c r="A174" s="115"/>
      <c r="B174" s="135"/>
      <c r="C174" s="107"/>
      <c r="D174" s="215"/>
      <c r="E174" s="215"/>
      <c r="F174" s="215"/>
      <c r="G174" s="215"/>
      <c r="H174" s="215"/>
      <c r="I174" s="215"/>
      <c r="J174" s="215"/>
      <c r="K174" s="215"/>
      <c r="L174" s="135"/>
      <c r="M174" s="135"/>
      <c r="N174" s="107"/>
      <c r="O174" s="107"/>
      <c r="P174" s="135"/>
      <c r="Q174" s="405"/>
      <c r="R174" s="115"/>
      <c r="S174" s="405"/>
      <c r="T174" s="135"/>
      <c r="U174" s="115"/>
      <c r="V174" s="115"/>
      <c r="W174" s="115"/>
      <c r="X174" s="115"/>
      <c r="Y174" s="115"/>
      <c r="Z174" s="115"/>
      <c r="AA174" s="115"/>
      <c r="AB174" s="115"/>
      <c r="AC174" s="115"/>
    </row>
    <row r="175" spans="1:29">
      <c r="A175" s="115"/>
      <c r="B175" s="405"/>
      <c r="C175" s="405"/>
      <c r="D175" s="215"/>
      <c r="E175" s="215"/>
      <c r="F175" s="215"/>
      <c r="G175" s="215"/>
      <c r="H175" s="115"/>
      <c r="I175" s="115"/>
      <c r="J175" s="215"/>
      <c r="K175" s="113"/>
      <c r="L175" s="135"/>
      <c r="M175" s="135"/>
      <c r="N175" s="107"/>
      <c r="O175" s="107"/>
      <c r="P175" s="405"/>
      <c r="Q175" s="405"/>
      <c r="R175" s="115"/>
      <c r="S175" s="405"/>
      <c r="T175" s="135"/>
      <c r="U175" s="115"/>
      <c r="V175" s="115"/>
      <c r="W175" s="115"/>
      <c r="X175" s="115"/>
      <c r="Y175" s="115"/>
      <c r="Z175" s="115"/>
      <c r="AA175" s="778"/>
      <c r="AB175" s="115"/>
      <c r="AC175" s="115"/>
    </row>
    <row r="176" spans="1:29">
      <c r="A176" s="115"/>
      <c r="B176" s="135"/>
      <c r="C176" s="13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107"/>
      <c r="O176" s="107"/>
      <c r="P176" s="405"/>
      <c r="Q176" s="405"/>
      <c r="R176" s="115"/>
      <c r="S176" s="405"/>
      <c r="T176" s="135"/>
      <c r="U176" s="115"/>
      <c r="V176" s="115"/>
      <c r="W176" s="115"/>
      <c r="X176" s="115"/>
      <c r="Y176" s="366"/>
      <c r="Z176" s="115"/>
      <c r="AA176" s="778"/>
      <c r="AB176" s="115"/>
      <c r="AC176" s="115"/>
    </row>
    <row r="177" spans="1:29">
      <c r="A177" s="115"/>
      <c r="B177" s="405"/>
      <c r="C177" s="11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107"/>
      <c r="O177" s="107"/>
      <c r="P177" s="135"/>
      <c r="Q177" s="405"/>
      <c r="R177" s="115"/>
      <c r="S177" s="405"/>
      <c r="T177" s="135"/>
      <c r="U177" s="115"/>
      <c r="V177" s="115"/>
      <c r="W177" s="115"/>
      <c r="X177" s="115"/>
      <c r="Y177" s="366"/>
      <c r="Z177" s="115"/>
      <c r="AA177" s="779"/>
      <c r="AB177" s="115"/>
      <c r="AC177" s="115"/>
    </row>
    <row r="178" spans="1:29">
      <c r="A178" s="115"/>
      <c r="B178" s="135"/>
      <c r="C178" s="215"/>
      <c r="D178" s="135"/>
      <c r="E178" s="135"/>
      <c r="F178" s="135"/>
      <c r="G178" s="135"/>
      <c r="H178" s="110"/>
      <c r="I178" s="135"/>
      <c r="J178" s="135"/>
      <c r="K178" s="135"/>
      <c r="L178" s="135"/>
      <c r="M178" s="110"/>
      <c r="N178" s="107"/>
      <c r="O178" s="107"/>
      <c r="P178" s="215"/>
      <c r="Q178" s="405"/>
      <c r="R178" s="135"/>
      <c r="S178" s="405"/>
      <c r="T178" s="135"/>
      <c r="U178" s="115"/>
      <c r="V178" s="296"/>
      <c r="W178" s="405"/>
      <c r="X178" s="169"/>
      <c r="Y178" s="780"/>
      <c r="Z178" s="115"/>
      <c r="AA178" s="779"/>
      <c r="AB178" s="115"/>
      <c r="AC178" s="115"/>
    </row>
    <row r="179" spans="1:29">
      <c r="A179" s="169"/>
      <c r="B179" s="135"/>
      <c r="C179" s="781"/>
      <c r="D179" s="797"/>
      <c r="E179" s="782"/>
      <c r="F179" s="782"/>
      <c r="G179" s="782"/>
      <c r="H179" s="782"/>
      <c r="I179" s="782"/>
      <c r="J179" s="782"/>
      <c r="K179" s="782"/>
      <c r="L179" s="782"/>
      <c r="M179" s="782"/>
      <c r="N179" s="781"/>
      <c r="O179" s="405"/>
      <c r="P179" s="405"/>
      <c r="Q179" s="115"/>
      <c r="R179" s="612"/>
      <c r="S179" s="115"/>
      <c r="T179" s="115"/>
      <c r="U179" s="115"/>
      <c r="V179" s="783"/>
      <c r="W179" s="135"/>
      <c r="X179" s="130"/>
      <c r="Y179" s="784"/>
      <c r="Z179" s="115"/>
      <c r="AA179" s="785"/>
      <c r="AB179" s="115"/>
      <c r="AC179" s="115"/>
    </row>
    <row r="180" spans="1:29">
      <c r="A180" s="169"/>
      <c r="B180" s="135"/>
      <c r="C180" s="781"/>
      <c r="D180" s="797"/>
      <c r="E180" s="782"/>
      <c r="F180" s="782"/>
      <c r="G180" s="782"/>
      <c r="H180" s="782"/>
      <c r="I180" s="782"/>
      <c r="J180" s="782"/>
      <c r="K180" s="782"/>
      <c r="L180" s="782"/>
      <c r="M180" s="782"/>
      <c r="N180" s="786"/>
      <c r="O180" s="787"/>
      <c r="P180" s="405"/>
      <c r="Q180" s="115"/>
      <c r="R180" s="115"/>
      <c r="S180" s="115"/>
      <c r="T180" s="115"/>
      <c r="U180" s="115"/>
      <c r="V180" s="783"/>
      <c r="W180" s="135"/>
      <c r="X180" s="130"/>
      <c r="Y180" s="784"/>
      <c r="Z180" s="115"/>
      <c r="AA180" s="785"/>
      <c r="AB180" s="115"/>
      <c r="AC180" s="115"/>
    </row>
    <row r="181" spans="1:29" ht="12" customHeight="1">
      <c r="A181" s="169"/>
      <c r="B181" s="135"/>
      <c r="C181" s="781"/>
      <c r="D181" s="797"/>
      <c r="E181" s="782"/>
      <c r="F181" s="782"/>
      <c r="G181" s="797"/>
      <c r="H181" s="782"/>
      <c r="I181" s="782"/>
      <c r="J181" s="797"/>
      <c r="K181" s="782"/>
      <c r="L181" s="782"/>
      <c r="M181" s="782"/>
      <c r="N181" s="781"/>
      <c r="O181" s="787"/>
      <c r="P181" s="405"/>
      <c r="Q181" s="115"/>
      <c r="R181" s="115"/>
      <c r="S181" s="115"/>
      <c r="T181" s="115"/>
      <c r="U181" s="115"/>
      <c r="V181" s="783"/>
      <c r="W181" s="135"/>
      <c r="X181" s="130"/>
      <c r="Y181" s="784"/>
      <c r="Z181" s="115"/>
      <c r="AA181" s="788"/>
      <c r="AB181" s="115"/>
      <c r="AC181" s="115"/>
    </row>
    <row r="182" spans="1:29">
      <c r="A182" s="169"/>
      <c r="B182" s="135"/>
      <c r="C182" s="781"/>
      <c r="D182" s="797"/>
      <c r="E182" s="782"/>
      <c r="F182" s="782"/>
      <c r="G182" s="782"/>
      <c r="H182" s="782"/>
      <c r="I182" s="782"/>
      <c r="J182" s="782"/>
      <c r="K182" s="782"/>
      <c r="L182" s="782"/>
      <c r="M182" s="797"/>
      <c r="N182" s="789"/>
      <c r="O182" s="787"/>
      <c r="P182" s="405"/>
      <c r="Q182" s="115"/>
      <c r="R182" s="115"/>
      <c r="S182" s="115"/>
      <c r="T182" s="115"/>
      <c r="U182" s="115"/>
      <c r="V182" s="783"/>
      <c r="W182" s="135"/>
      <c r="X182" s="130"/>
      <c r="Y182" s="784"/>
      <c r="Z182" s="115"/>
      <c r="AA182" s="785"/>
      <c r="AB182" s="115"/>
      <c r="AC182" s="115"/>
    </row>
    <row r="183" spans="1:29" ht="12.75" customHeight="1">
      <c r="A183" s="169"/>
      <c r="B183" s="135"/>
      <c r="C183" s="781"/>
      <c r="D183" s="797"/>
      <c r="E183" s="782"/>
      <c r="F183" s="782"/>
      <c r="G183" s="782"/>
      <c r="H183" s="782"/>
      <c r="I183" s="782"/>
      <c r="J183" s="782"/>
      <c r="K183" s="782"/>
      <c r="L183" s="782"/>
      <c r="M183" s="782"/>
      <c r="N183" s="781"/>
      <c r="O183" s="787"/>
      <c r="P183" s="405"/>
      <c r="Q183" s="115"/>
      <c r="R183" s="115"/>
      <c r="S183" s="115"/>
      <c r="T183" s="115"/>
      <c r="U183" s="115"/>
      <c r="V183" s="783"/>
      <c r="W183" s="135"/>
      <c r="X183" s="130"/>
      <c r="Y183" s="784"/>
      <c r="Z183" s="115"/>
      <c r="AA183" s="790"/>
      <c r="AB183" s="115"/>
      <c r="AC183" s="115"/>
    </row>
    <row r="184" spans="1:29">
      <c r="A184" s="169"/>
      <c r="B184" s="135"/>
      <c r="C184" s="781"/>
      <c r="D184" s="797"/>
      <c r="E184" s="782"/>
      <c r="F184" s="782"/>
      <c r="G184" s="782"/>
      <c r="H184" s="782"/>
      <c r="I184" s="782"/>
      <c r="J184" s="782"/>
      <c r="K184" s="782"/>
      <c r="L184" s="782"/>
      <c r="M184" s="782"/>
      <c r="N184" s="781"/>
      <c r="O184" s="787"/>
      <c r="P184" s="405"/>
      <c r="Q184" s="115"/>
      <c r="R184" s="115"/>
      <c r="S184" s="115"/>
      <c r="T184" s="115"/>
      <c r="U184" s="115"/>
      <c r="V184" s="783"/>
      <c r="W184" s="135"/>
      <c r="X184" s="130"/>
      <c r="Y184" s="784"/>
      <c r="Z184" s="115"/>
      <c r="AA184" s="788"/>
      <c r="AB184" s="115"/>
      <c r="AC184" s="115"/>
    </row>
    <row r="185" spans="1:29" ht="15" customHeight="1">
      <c r="A185" s="169"/>
      <c r="B185" s="135"/>
      <c r="C185" s="781"/>
      <c r="D185" s="797"/>
      <c r="E185" s="782"/>
      <c r="F185" s="107"/>
      <c r="G185" s="792"/>
      <c r="H185" s="797"/>
      <c r="I185" s="782"/>
      <c r="J185" s="782"/>
      <c r="K185" s="782"/>
      <c r="L185" s="782"/>
      <c r="M185" s="782"/>
      <c r="N185" s="791"/>
      <c r="O185" s="787"/>
      <c r="P185" s="405"/>
      <c r="Q185" s="115"/>
      <c r="R185" s="115"/>
      <c r="S185" s="115"/>
      <c r="T185" s="115"/>
      <c r="U185" s="115"/>
      <c r="V185" s="783"/>
      <c r="W185" s="135"/>
      <c r="X185" s="130"/>
      <c r="Y185" s="784"/>
      <c r="Z185" s="115"/>
      <c r="AA185" s="790"/>
      <c r="AB185" s="115"/>
      <c r="AC185" s="115"/>
    </row>
    <row r="186" spans="1:29">
      <c r="A186" s="169"/>
      <c r="B186" s="135"/>
      <c r="C186" s="781"/>
      <c r="D186" s="797"/>
      <c r="E186" s="782"/>
      <c r="F186" s="782"/>
      <c r="G186" s="782"/>
      <c r="H186" s="782"/>
      <c r="I186" s="782"/>
      <c r="J186" s="782"/>
      <c r="K186" s="782"/>
      <c r="L186" s="782"/>
      <c r="M186" s="782"/>
      <c r="N186" s="781"/>
      <c r="O186" s="787"/>
      <c r="P186" s="405"/>
      <c r="Q186" s="115"/>
      <c r="R186" s="115"/>
      <c r="S186" s="115"/>
      <c r="T186" s="115"/>
      <c r="U186" s="115"/>
      <c r="V186" s="783"/>
      <c r="W186" s="135"/>
      <c r="X186" s="130"/>
      <c r="Y186" s="784"/>
      <c r="Z186" s="115"/>
      <c r="AA186" s="785"/>
      <c r="AB186" s="115"/>
      <c r="AC186" s="115"/>
    </row>
    <row r="187" spans="1:29">
      <c r="A187" s="169"/>
      <c r="B187" s="135"/>
      <c r="C187" s="781"/>
      <c r="D187" s="797"/>
      <c r="E187" s="782"/>
      <c r="F187" s="782"/>
      <c r="G187" s="782"/>
      <c r="H187" s="782"/>
      <c r="I187" s="782"/>
      <c r="J187" s="782"/>
      <c r="K187" s="782"/>
      <c r="L187" s="782"/>
      <c r="M187" s="782"/>
      <c r="N187" s="781"/>
      <c r="O187" s="787"/>
      <c r="P187" s="405"/>
      <c r="Q187" s="115"/>
      <c r="R187" s="115"/>
      <c r="S187" s="115"/>
      <c r="T187" s="115"/>
      <c r="U187" s="115"/>
      <c r="V187" s="783"/>
      <c r="W187" s="135"/>
      <c r="X187" s="130"/>
      <c r="Y187" s="784"/>
      <c r="Z187" s="115"/>
      <c r="AA187" s="785"/>
      <c r="AB187" s="115"/>
      <c r="AC187" s="115"/>
    </row>
    <row r="188" spans="1:29">
      <c r="A188" s="169"/>
      <c r="B188" s="135"/>
      <c r="C188" s="781"/>
      <c r="D188" s="797"/>
      <c r="E188" s="782"/>
      <c r="F188" s="782"/>
      <c r="G188" s="782"/>
      <c r="H188" s="782"/>
      <c r="I188" s="782"/>
      <c r="J188" s="782"/>
      <c r="K188" s="782"/>
      <c r="L188" s="782"/>
      <c r="M188" s="782"/>
      <c r="N188" s="781"/>
      <c r="O188" s="787"/>
      <c r="P188" s="405"/>
      <c r="Q188" s="115"/>
      <c r="R188" s="115"/>
      <c r="S188" s="115"/>
      <c r="T188" s="115"/>
      <c r="U188" s="115"/>
      <c r="V188" s="783"/>
      <c r="W188" s="135"/>
      <c r="X188" s="130"/>
      <c r="Y188" s="784"/>
      <c r="Z188" s="115"/>
      <c r="AA188" s="785"/>
      <c r="AB188" s="115"/>
      <c r="AC188" s="115"/>
    </row>
    <row r="189" spans="1:29">
      <c r="A189" s="169"/>
      <c r="B189" s="135"/>
      <c r="C189" s="781"/>
      <c r="D189" s="797"/>
      <c r="E189" s="782"/>
      <c r="F189" s="782"/>
      <c r="G189" s="782"/>
      <c r="H189" s="782"/>
      <c r="I189" s="782"/>
      <c r="J189" s="782"/>
      <c r="K189" s="782"/>
      <c r="L189" s="782"/>
      <c r="M189" s="782"/>
      <c r="N189" s="781"/>
      <c r="O189" s="787"/>
      <c r="P189" s="405"/>
      <c r="Q189" s="115"/>
      <c r="R189" s="115"/>
      <c r="S189" s="115"/>
      <c r="T189" s="115"/>
      <c r="U189" s="115"/>
      <c r="V189" s="783"/>
      <c r="W189" s="135"/>
      <c r="X189" s="130"/>
      <c r="Y189" s="784"/>
      <c r="Z189" s="115"/>
      <c r="AA189" s="785"/>
      <c r="AB189" s="115"/>
      <c r="AC189" s="115"/>
    </row>
    <row r="190" spans="1:29">
      <c r="A190" s="169"/>
      <c r="B190" s="135"/>
      <c r="C190" s="781"/>
      <c r="D190" s="797"/>
      <c r="E190" s="782"/>
      <c r="F190" s="782"/>
      <c r="G190" s="782"/>
      <c r="H190" s="782"/>
      <c r="I190" s="782"/>
      <c r="J190" s="782"/>
      <c r="K190" s="782"/>
      <c r="L190" s="782"/>
      <c r="M190" s="782"/>
      <c r="N190" s="781"/>
      <c r="O190" s="787"/>
      <c r="P190" s="405"/>
      <c r="Q190" s="115"/>
      <c r="R190" s="115"/>
      <c r="S190" s="115"/>
      <c r="T190" s="115"/>
      <c r="U190" s="115"/>
      <c r="V190" s="783"/>
      <c r="W190" s="135"/>
      <c r="X190" s="130"/>
      <c r="Y190" s="784"/>
      <c r="Z190" s="115"/>
      <c r="AA190" s="785"/>
      <c r="AB190" s="115"/>
      <c r="AC190" s="115"/>
    </row>
    <row r="191" spans="1:29">
      <c r="A191" s="169"/>
      <c r="B191" s="135"/>
      <c r="C191" s="781"/>
      <c r="D191" s="797"/>
      <c r="E191" s="782"/>
      <c r="F191" s="782"/>
      <c r="G191" s="782"/>
      <c r="H191" s="782"/>
      <c r="I191" s="782"/>
      <c r="J191" s="782"/>
      <c r="K191" s="782"/>
      <c r="L191" s="782"/>
      <c r="M191" s="782"/>
      <c r="N191" s="781"/>
      <c r="O191" s="787"/>
      <c r="P191" s="405"/>
      <c r="Q191" s="115"/>
      <c r="R191" s="115"/>
      <c r="S191" s="115"/>
      <c r="T191" s="115"/>
      <c r="U191" s="115"/>
      <c r="V191" s="783"/>
      <c r="W191" s="135"/>
      <c r="X191" s="130"/>
      <c r="Y191" s="784"/>
      <c r="Z191" s="115"/>
      <c r="AA191" s="785"/>
      <c r="AB191" s="115"/>
      <c r="AC191" s="115"/>
    </row>
    <row r="192" spans="1:29">
      <c r="A192" s="169"/>
      <c r="B192" s="135"/>
      <c r="C192" s="781"/>
      <c r="D192" s="797"/>
      <c r="E192" s="782"/>
      <c r="F192" s="782"/>
      <c r="G192" s="782"/>
      <c r="H192" s="782"/>
      <c r="I192" s="782"/>
      <c r="J192" s="782"/>
      <c r="K192" s="782"/>
      <c r="L192" s="782"/>
      <c r="M192" s="782"/>
      <c r="N192" s="781"/>
      <c r="O192" s="787"/>
      <c r="P192" s="405"/>
      <c r="Q192" s="115"/>
      <c r="R192" s="115"/>
      <c r="S192" s="115"/>
      <c r="T192" s="115"/>
      <c r="U192" s="115"/>
      <c r="V192" s="783"/>
      <c r="W192" s="135"/>
      <c r="X192" s="130"/>
      <c r="Y192" s="784"/>
      <c r="Z192" s="115"/>
      <c r="AA192" s="785"/>
      <c r="AB192" s="115"/>
      <c r="AC192" s="115"/>
    </row>
    <row r="193" spans="1:29" ht="13.5" customHeight="1">
      <c r="A193" s="169"/>
      <c r="B193" s="135"/>
      <c r="C193" s="781"/>
      <c r="D193" s="797"/>
      <c r="E193" s="782"/>
      <c r="F193" s="782"/>
      <c r="G193" s="782"/>
      <c r="H193" s="782"/>
      <c r="I193" s="782"/>
      <c r="J193" s="782"/>
      <c r="K193" s="782"/>
      <c r="L193" s="782"/>
      <c r="M193" s="782"/>
      <c r="N193" s="781"/>
      <c r="O193" s="787"/>
      <c r="P193" s="405"/>
      <c r="Q193" s="115"/>
      <c r="R193" s="115"/>
      <c r="S193" s="115"/>
      <c r="T193" s="115"/>
      <c r="U193" s="115"/>
      <c r="V193" s="783"/>
      <c r="W193" s="135"/>
      <c r="X193" s="130"/>
      <c r="Y193" s="784"/>
      <c r="Z193" s="115"/>
      <c r="AA193" s="788"/>
      <c r="AB193" s="115"/>
      <c r="AC193" s="115"/>
    </row>
    <row r="194" spans="1:29" ht="12" customHeight="1">
      <c r="A194" s="169"/>
      <c r="B194" s="135"/>
      <c r="C194" s="781"/>
      <c r="D194" s="800"/>
      <c r="E194" s="792"/>
      <c r="F194" s="793"/>
      <c r="G194" s="782"/>
      <c r="H194" s="782"/>
      <c r="I194" s="782"/>
      <c r="J194" s="782"/>
      <c r="K194" s="792"/>
      <c r="L194" s="792"/>
      <c r="M194" s="782"/>
      <c r="N194" s="786"/>
      <c r="O194" s="787"/>
      <c r="P194" s="405"/>
      <c r="Q194" s="115"/>
      <c r="R194" s="115"/>
      <c r="S194" s="115"/>
      <c r="T194" s="115"/>
      <c r="U194" s="115"/>
      <c r="V194" s="783"/>
      <c r="W194" s="135"/>
      <c r="X194" s="130"/>
      <c r="Y194" s="784"/>
      <c r="Z194" s="115"/>
      <c r="AA194" s="794"/>
      <c r="AB194" s="115"/>
      <c r="AC194" s="115"/>
    </row>
    <row r="195" spans="1:29">
      <c r="A195" s="169"/>
      <c r="B195" s="135"/>
      <c r="C195" s="781"/>
      <c r="D195" s="800"/>
      <c r="E195" s="792"/>
      <c r="F195" s="793"/>
      <c r="G195" s="782"/>
      <c r="H195" s="782"/>
      <c r="I195" s="782"/>
      <c r="J195" s="782"/>
      <c r="K195" s="792"/>
      <c r="L195" s="792"/>
      <c r="M195" s="782"/>
      <c r="N195" s="781"/>
      <c r="O195" s="787"/>
      <c r="P195" s="405"/>
      <c r="Q195" s="115"/>
      <c r="R195" s="115"/>
      <c r="S195" s="115"/>
      <c r="T195" s="115"/>
      <c r="U195" s="115"/>
      <c r="V195" s="783"/>
      <c r="W195" s="135"/>
      <c r="X195" s="130"/>
      <c r="Y195" s="784"/>
      <c r="Z195" s="115"/>
      <c r="AA195" s="785"/>
      <c r="AB195" s="115"/>
      <c r="AC195" s="115"/>
    </row>
    <row r="196" spans="1:29" ht="13.5" customHeight="1">
      <c r="A196" s="169"/>
      <c r="B196" s="135"/>
      <c r="C196" s="781"/>
      <c r="D196" s="800"/>
      <c r="E196" s="792"/>
      <c r="F196" s="793"/>
      <c r="G196" s="782"/>
      <c r="H196" s="782"/>
      <c r="I196" s="782"/>
      <c r="J196" s="782"/>
      <c r="K196" s="792"/>
      <c r="L196" s="792"/>
      <c r="M196" s="782"/>
      <c r="N196" s="781"/>
      <c r="O196" s="787"/>
      <c r="P196" s="405"/>
      <c r="Q196" s="115"/>
      <c r="R196" s="115"/>
      <c r="S196" s="115"/>
      <c r="T196" s="115"/>
      <c r="U196" s="115"/>
      <c r="V196" s="783"/>
      <c r="W196" s="135"/>
      <c r="X196" s="130"/>
      <c r="Y196" s="784"/>
      <c r="Z196" s="115"/>
      <c r="AA196" s="785"/>
      <c r="AB196" s="115"/>
      <c r="AC196" s="115"/>
    </row>
    <row r="197" spans="1:29">
      <c r="A197" s="169"/>
      <c r="B197" s="135"/>
      <c r="C197" s="781"/>
      <c r="D197" s="800"/>
      <c r="E197" s="792"/>
      <c r="F197" s="793"/>
      <c r="G197" s="782"/>
      <c r="H197" s="804"/>
      <c r="I197" s="782"/>
      <c r="J197" s="804"/>
      <c r="K197" s="797"/>
      <c r="L197" s="797"/>
      <c r="M197" s="782"/>
      <c r="N197" s="781"/>
      <c r="O197" s="787"/>
      <c r="P197" s="405"/>
      <c r="Q197" s="115"/>
      <c r="R197" s="115"/>
      <c r="S197" s="115"/>
      <c r="T197" s="115"/>
      <c r="U197" s="115"/>
      <c r="V197" s="783"/>
      <c r="W197" s="135"/>
      <c r="X197" s="130"/>
      <c r="Y197" s="784"/>
      <c r="Z197" s="115"/>
      <c r="AA197" s="790"/>
      <c r="AB197" s="115"/>
      <c r="AC197" s="115"/>
    </row>
    <row r="198" spans="1:29">
      <c r="A198" s="169"/>
      <c r="B198" s="135"/>
      <c r="C198" s="781"/>
      <c r="D198" s="800"/>
      <c r="E198" s="797"/>
      <c r="F198" s="793"/>
      <c r="G198" s="782"/>
      <c r="H198" s="782"/>
      <c r="I198" s="782"/>
      <c r="J198" s="782"/>
      <c r="K198" s="797"/>
      <c r="L198" s="797"/>
      <c r="M198" s="782"/>
      <c r="N198" s="781"/>
      <c r="O198" s="787"/>
      <c r="P198" s="405"/>
      <c r="Q198" s="115"/>
      <c r="R198" s="115"/>
      <c r="S198" s="115"/>
      <c r="T198" s="115"/>
      <c r="U198" s="115"/>
      <c r="V198" s="783"/>
      <c r="W198" s="135"/>
      <c r="X198" s="130"/>
      <c r="Y198" s="784"/>
      <c r="Z198" s="115"/>
      <c r="AA198" s="785"/>
      <c r="AB198" s="115"/>
      <c r="AC198" s="115"/>
    </row>
    <row r="199" spans="1:29" ht="12" customHeight="1">
      <c r="A199" s="169"/>
      <c r="B199" s="135"/>
      <c r="C199" s="781"/>
      <c r="D199" s="800"/>
      <c r="E199" s="792"/>
      <c r="F199" s="793"/>
      <c r="G199" s="782"/>
      <c r="H199" s="782"/>
      <c r="I199" s="782"/>
      <c r="J199" s="782"/>
      <c r="K199" s="797"/>
      <c r="L199" s="792"/>
      <c r="M199" s="782"/>
      <c r="N199" s="781"/>
      <c r="O199" s="787"/>
      <c r="P199" s="405"/>
      <c r="Q199" s="115"/>
      <c r="R199" s="115"/>
      <c r="S199" s="115"/>
      <c r="T199" s="115"/>
      <c r="U199" s="115"/>
      <c r="V199" s="783"/>
      <c r="W199" s="135"/>
      <c r="X199" s="130"/>
      <c r="Y199" s="784"/>
      <c r="Z199" s="115"/>
      <c r="AA199" s="785"/>
      <c r="AB199" s="115"/>
      <c r="AC199" s="115"/>
    </row>
    <row r="200" spans="1:29" ht="12.75" customHeight="1">
      <c r="A200" s="169"/>
      <c r="B200" s="135"/>
      <c r="C200" s="781"/>
      <c r="D200" s="800"/>
      <c r="E200" s="797"/>
      <c r="F200" s="793"/>
      <c r="G200" s="782"/>
      <c r="H200" s="782"/>
      <c r="I200" s="782"/>
      <c r="J200" s="782"/>
      <c r="K200" s="793"/>
      <c r="L200" s="793"/>
      <c r="M200" s="107"/>
      <c r="N200" s="781"/>
      <c r="O200" s="787"/>
      <c r="P200" s="405"/>
      <c r="Q200" s="115"/>
      <c r="R200" s="115"/>
      <c r="S200" s="115"/>
      <c r="T200" s="115"/>
      <c r="U200" s="115"/>
      <c r="V200" s="783"/>
      <c r="W200" s="135"/>
      <c r="X200" s="130"/>
      <c r="Y200" s="784"/>
      <c r="Z200" s="115"/>
      <c r="AA200" s="785"/>
      <c r="AB200" s="115"/>
      <c r="AC200" s="115"/>
    </row>
    <row r="201" spans="1:29" ht="11.25" customHeight="1">
      <c r="A201" s="169"/>
      <c r="B201" s="135"/>
      <c r="C201" s="781"/>
      <c r="D201" s="800"/>
      <c r="E201" s="797"/>
      <c r="F201" s="797"/>
      <c r="G201" s="782"/>
      <c r="H201" s="782"/>
      <c r="I201" s="782"/>
      <c r="J201" s="792"/>
      <c r="K201" s="804"/>
      <c r="L201" s="797"/>
      <c r="M201" s="793"/>
      <c r="N201" s="781"/>
      <c r="O201" s="787"/>
      <c r="P201" s="405"/>
      <c r="Q201" s="115"/>
      <c r="R201" s="115"/>
      <c r="S201" s="115"/>
      <c r="T201" s="115"/>
      <c r="U201" s="115"/>
      <c r="V201" s="783"/>
      <c r="W201" s="135"/>
      <c r="X201" s="130"/>
      <c r="Y201" s="784"/>
      <c r="Z201" s="115"/>
      <c r="AA201" s="785"/>
      <c r="AB201" s="115"/>
      <c r="AC201" s="115"/>
    </row>
    <row r="202" spans="1:29" ht="12" customHeight="1">
      <c r="A202" s="169"/>
      <c r="B202" s="135"/>
      <c r="C202" s="781"/>
      <c r="D202" s="800"/>
      <c r="E202" s="792"/>
      <c r="F202" s="793"/>
      <c r="G202" s="782"/>
      <c r="H202" s="782"/>
      <c r="I202" s="782"/>
      <c r="J202" s="782"/>
      <c r="K202" s="792"/>
      <c r="L202" s="792"/>
      <c r="M202" s="782"/>
      <c r="N202" s="781"/>
      <c r="O202" s="787"/>
      <c r="P202" s="405"/>
      <c r="Q202" s="115"/>
      <c r="R202" s="115"/>
      <c r="S202" s="115"/>
      <c r="T202" s="115"/>
      <c r="U202" s="115"/>
      <c r="V202" s="783"/>
      <c r="W202" s="135"/>
      <c r="X202" s="130"/>
      <c r="Y202" s="784"/>
      <c r="Z202" s="115"/>
      <c r="AA202" s="785"/>
      <c r="AB202" s="115"/>
      <c r="AC202" s="115"/>
    </row>
    <row r="203" spans="1:29">
      <c r="A203" s="169"/>
      <c r="B203" s="135"/>
      <c r="C203" s="781"/>
      <c r="D203" s="800"/>
      <c r="E203" s="797"/>
      <c r="F203" s="793"/>
      <c r="G203" s="782"/>
      <c r="H203" s="782"/>
      <c r="I203" s="782"/>
      <c r="J203" s="782"/>
      <c r="K203" s="793"/>
      <c r="L203" s="793"/>
      <c r="M203" s="782"/>
      <c r="N203" s="781"/>
      <c r="O203" s="795"/>
      <c r="P203" s="405"/>
      <c r="Q203" s="115"/>
      <c r="R203" s="115"/>
      <c r="S203" s="115"/>
      <c r="T203" s="115"/>
      <c r="U203" s="115"/>
      <c r="V203" s="783"/>
      <c r="W203" s="135"/>
      <c r="X203" s="130"/>
      <c r="Y203" s="784"/>
      <c r="Z203" s="115"/>
      <c r="AA203" s="796"/>
      <c r="AB203" s="115"/>
      <c r="AC203" s="115"/>
    </row>
    <row r="204" spans="1:29" ht="13.5" customHeight="1">
      <c r="A204" s="169"/>
      <c r="B204" s="135"/>
      <c r="C204" s="781"/>
      <c r="D204" s="800"/>
      <c r="E204" s="792"/>
      <c r="F204" s="793"/>
      <c r="G204" s="782"/>
      <c r="H204" s="782"/>
      <c r="I204" s="782"/>
      <c r="J204" s="782"/>
      <c r="K204" s="793"/>
      <c r="L204" s="793"/>
      <c r="M204" s="782"/>
      <c r="N204" s="781"/>
      <c r="O204" s="787"/>
      <c r="P204" s="405"/>
      <c r="Q204" s="115"/>
      <c r="R204" s="115"/>
      <c r="S204" s="115"/>
      <c r="T204" s="115"/>
      <c r="U204" s="115"/>
      <c r="V204" s="783"/>
      <c r="W204" s="135"/>
      <c r="X204" s="130"/>
      <c r="Y204" s="784"/>
      <c r="Z204" s="115"/>
      <c r="AA204" s="785"/>
      <c r="AB204" s="115"/>
      <c r="AC204" s="115"/>
    </row>
    <row r="205" spans="1:29" ht="13.5" customHeight="1">
      <c r="A205" s="169"/>
      <c r="B205" s="135"/>
      <c r="C205" s="781"/>
      <c r="D205" s="800"/>
      <c r="E205" s="793"/>
      <c r="F205" s="797"/>
      <c r="G205" s="782"/>
      <c r="H205" s="782"/>
      <c r="I205" s="782"/>
      <c r="J205" s="782"/>
      <c r="K205" s="804"/>
      <c r="L205" s="797"/>
      <c r="M205" s="782"/>
      <c r="N205" s="781"/>
      <c r="O205" s="795"/>
      <c r="P205" s="405"/>
      <c r="Q205" s="115"/>
      <c r="R205" s="115"/>
      <c r="S205" s="115"/>
      <c r="T205" s="115"/>
      <c r="U205" s="115"/>
      <c r="V205" s="783"/>
      <c r="W205" s="135"/>
      <c r="X205" s="130"/>
      <c r="Y205" s="784"/>
      <c r="Z205" s="115"/>
      <c r="AA205" s="796"/>
      <c r="AB205" s="115"/>
      <c r="AC205" s="115"/>
    </row>
    <row r="206" spans="1:29" hidden="1">
      <c r="A206" s="169"/>
      <c r="B206" s="135"/>
      <c r="C206" s="781"/>
      <c r="D206" s="800"/>
      <c r="E206" s="797"/>
      <c r="F206" s="793"/>
      <c r="G206" s="782"/>
      <c r="H206" s="782"/>
      <c r="I206" s="782"/>
      <c r="J206" s="782"/>
      <c r="K206" s="792"/>
      <c r="L206" s="792"/>
      <c r="M206" s="782"/>
      <c r="N206" s="781"/>
      <c r="O206" s="787"/>
      <c r="P206" s="405"/>
      <c r="Q206" s="115"/>
      <c r="R206" s="115"/>
      <c r="S206" s="115"/>
      <c r="T206" s="115"/>
      <c r="U206" s="115"/>
      <c r="V206" s="783"/>
      <c r="W206" s="135"/>
      <c r="X206" s="130"/>
      <c r="Y206" s="784"/>
      <c r="Z206" s="115"/>
      <c r="AA206" s="790"/>
      <c r="AB206" s="115"/>
      <c r="AC206" s="115"/>
    </row>
    <row r="207" spans="1:29" ht="13.5" customHeight="1">
      <c r="A207" s="169"/>
      <c r="B207" s="110"/>
      <c r="C207" s="781"/>
      <c r="D207" s="800"/>
      <c r="E207" s="793"/>
      <c r="F207" s="793"/>
      <c r="G207" s="782"/>
      <c r="H207" s="782"/>
      <c r="I207" s="782"/>
      <c r="J207" s="782"/>
      <c r="K207" s="797"/>
      <c r="L207" s="797"/>
      <c r="M207" s="782"/>
      <c r="N207" s="781"/>
      <c r="O207" s="787"/>
      <c r="P207" s="405"/>
      <c r="Q207" s="115"/>
      <c r="R207" s="115"/>
      <c r="S207" s="115"/>
      <c r="T207" s="115"/>
      <c r="U207" s="115"/>
      <c r="V207" s="783"/>
      <c r="W207" s="135"/>
      <c r="X207" s="130"/>
      <c r="Y207" s="784"/>
      <c r="Z207" s="115"/>
      <c r="AA207" s="785"/>
      <c r="AB207" s="115"/>
      <c r="AC207" s="115"/>
    </row>
    <row r="208" spans="1:29" ht="12" customHeight="1">
      <c r="A208" s="169"/>
      <c r="B208" s="135"/>
      <c r="C208" s="781"/>
      <c r="D208" s="800"/>
      <c r="E208" s="792"/>
      <c r="F208" s="793"/>
      <c r="G208" s="804"/>
      <c r="H208" s="782"/>
      <c r="I208" s="782"/>
      <c r="J208" s="782"/>
      <c r="K208" s="792"/>
      <c r="L208" s="793"/>
      <c r="M208" s="782"/>
      <c r="N208" s="786"/>
      <c r="O208" s="795"/>
      <c r="P208" s="405"/>
      <c r="Q208" s="115"/>
      <c r="R208" s="115"/>
      <c r="S208" s="115"/>
      <c r="T208" s="115"/>
      <c r="U208" s="115"/>
      <c r="V208" s="783"/>
      <c r="W208" s="135"/>
      <c r="X208" s="130"/>
      <c r="Y208" s="784"/>
      <c r="Z208" s="115"/>
      <c r="AA208" s="796"/>
      <c r="AB208" s="115"/>
      <c r="AC208" s="115"/>
    </row>
    <row r="209" spans="1:29" ht="13.5" customHeight="1">
      <c r="A209" s="169"/>
      <c r="B209" s="135"/>
      <c r="C209" s="781"/>
      <c r="D209" s="800"/>
      <c r="E209" s="804"/>
      <c r="F209" s="804"/>
      <c r="G209" s="782"/>
      <c r="H209" s="782"/>
      <c r="I209" s="782"/>
      <c r="J209" s="782"/>
      <c r="K209" s="805"/>
      <c r="L209" s="804"/>
      <c r="M209" s="782"/>
      <c r="N209" s="786"/>
      <c r="O209" s="787"/>
      <c r="P209" s="405"/>
      <c r="Q209" s="115"/>
      <c r="R209" s="115"/>
      <c r="S209" s="115"/>
      <c r="T209" s="115"/>
      <c r="U209" s="115"/>
      <c r="V209" s="783"/>
      <c r="W209" s="135"/>
      <c r="X209" s="130"/>
      <c r="Y209" s="784"/>
      <c r="Z209" s="115"/>
      <c r="AA209" s="799"/>
      <c r="AB209" s="115"/>
      <c r="AC209" s="115"/>
    </row>
    <row r="210" spans="1:29">
      <c r="A210" s="169"/>
      <c r="B210" s="135"/>
      <c r="C210" s="781"/>
      <c r="D210" s="800"/>
      <c r="E210" s="166"/>
      <c r="F210" s="166"/>
      <c r="G210" s="166"/>
      <c r="H210" s="166"/>
      <c r="I210" s="166"/>
      <c r="J210" s="166"/>
      <c r="K210" s="166"/>
      <c r="L210" s="166"/>
      <c r="M210" s="166"/>
      <c r="N210" s="786"/>
      <c r="O210" s="787"/>
      <c r="P210" s="405"/>
      <c r="Q210" s="115"/>
      <c r="R210" s="115"/>
      <c r="S210" s="115"/>
      <c r="T210" s="115"/>
      <c r="U210" s="115"/>
      <c r="V210" s="783"/>
      <c r="W210" s="135"/>
      <c r="X210" s="130"/>
      <c r="Y210" s="784"/>
      <c r="Z210" s="115"/>
      <c r="AA210" s="785"/>
      <c r="AB210" s="115"/>
      <c r="AC210" s="115"/>
    </row>
    <row r="211" spans="1:29" ht="12.75" customHeight="1">
      <c r="A211" s="169"/>
      <c r="B211" s="135"/>
      <c r="C211" s="781"/>
      <c r="D211" s="800"/>
      <c r="E211" s="166"/>
      <c r="F211" s="166"/>
      <c r="G211" s="166"/>
      <c r="H211" s="166"/>
      <c r="I211" s="166"/>
      <c r="J211" s="166"/>
      <c r="K211" s="166"/>
      <c r="L211" s="166"/>
      <c r="M211" s="166"/>
      <c r="N211" s="786"/>
      <c r="O211" s="787"/>
      <c r="P211" s="405"/>
      <c r="Q211" s="115"/>
      <c r="R211" s="115"/>
      <c r="S211" s="115"/>
      <c r="T211" s="115"/>
      <c r="U211" s="115"/>
      <c r="V211" s="783"/>
      <c r="W211" s="135"/>
      <c r="X211" s="130"/>
      <c r="Y211" s="784"/>
      <c r="Z211" s="115"/>
      <c r="AA211" s="785"/>
      <c r="AB211" s="115"/>
      <c r="AC211" s="115"/>
    </row>
    <row r="212" spans="1:29" ht="12" customHeight="1">
      <c r="A212" s="169"/>
      <c r="B212" s="135"/>
      <c r="C212" s="781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786"/>
      <c r="O212" s="787"/>
      <c r="P212" s="405"/>
      <c r="Q212" s="115"/>
      <c r="R212" s="115"/>
      <c r="S212" s="115"/>
      <c r="T212" s="115"/>
      <c r="U212" s="115"/>
      <c r="V212" s="783"/>
      <c r="W212" s="135"/>
      <c r="X212" s="130"/>
      <c r="Y212" s="784"/>
      <c r="Z212" s="115"/>
      <c r="AA212" s="785"/>
      <c r="AB212" s="115"/>
      <c r="AC212" s="115"/>
    </row>
    <row r="213" spans="1:29" ht="12.75" customHeight="1">
      <c r="A213" s="169"/>
      <c r="B213" s="135"/>
      <c r="C213" s="781"/>
      <c r="D213" s="166"/>
      <c r="E213" s="166"/>
      <c r="F213" s="166"/>
      <c r="G213" s="166"/>
      <c r="H213" s="166"/>
      <c r="I213" s="166"/>
      <c r="J213" s="801"/>
      <c r="K213" s="166"/>
      <c r="L213" s="166"/>
      <c r="M213" s="166"/>
      <c r="N213" s="789"/>
      <c r="O213" s="787"/>
      <c r="P213" s="405"/>
      <c r="Q213" s="115"/>
      <c r="R213" s="115"/>
      <c r="S213" s="115"/>
      <c r="T213" s="115"/>
      <c r="U213" s="115"/>
      <c r="V213" s="802"/>
      <c r="W213" s="135"/>
      <c r="X213" s="803"/>
      <c r="Y213" s="784"/>
      <c r="Z213" s="115"/>
      <c r="AA213" s="785"/>
      <c r="AB213" s="115"/>
      <c r="AC213" s="115"/>
    </row>
    <row r="214" spans="1:29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</row>
    <row r="215" spans="1:29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</row>
    <row r="216" spans="1:29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</row>
    <row r="217" spans="1:29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</row>
    <row r="218" spans="1:29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</row>
    <row r="219" spans="1:29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</row>
    <row r="220" spans="1:29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</row>
    <row r="221" spans="1:29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</row>
    <row r="222" spans="1:29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</row>
    <row r="223" spans="1:29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</row>
    <row r="224" spans="1:29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</row>
    <row r="225" spans="1:29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</row>
    <row r="226" spans="1:29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</row>
    <row r="227" spans="1:29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</row>
    <row r="228" spans="1:29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</row>
    <row r="229" spans="1:29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</row>
    <row r="230" spans="1:29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</row>
    <row r="231" spans="1:29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</row>
    <row r="232" spans="1:29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</row>
    <row r="233" spans="1:29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</row>
    <row r="234" spans="1:29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</row>
    <row r="235" spans="1:29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</row>
    <row r="236" spans="1:29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</row>
    <row r="237" spans="1:29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</row>
    <row r="238" spans="1:29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</row>
    <row r="239" spans="1:29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</row>
    <row r="240" spans="1:29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</row>
    <row r="241" spans="1:29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</row>
    <row r="242" spans="1:29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</row>
    <row r="243" spans="1:29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</row>
    <row r="244" spans="1:29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</row>
    <row r="245" spans="1:29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</row>
    <row r="246" spans="1:29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</row>
    <row r="247" spans="1:29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</row>
    <row r="248" spans="1:29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</row>
    <row r="249" spans="1:29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</row>
    <row r="250" spans="1:29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</row>
    <row r="251" spans="1:29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</row>
    <row r="252" spans="1:29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</row>
    <row r="253" spans="1:29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</row>
    <row r="254" spans="1:29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</row>
    <row r="255" spans="1:29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</row>
    <row r="256" spans="1:29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</row>
    <row r="257" spans="1:29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6"/>
  <sheetViews>
    <sheetView view="pageBreakPreview" zoomScale="60" workbookViewId="0">
      <pane xSplit="1" topLeftCell="B1" activePane="topRight" state="frozen"/>
      <selection pane="topRight" activeCell="P25" sqref="P25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7" customWidth="1"/>
    <col min="15" max="15" width="7.85546875" customWidth="1"/>
    <col min="16" max="16" width="7.140625" customWidth="1"/>
    <col min="17" max="17" width="7" customWidth="1"/>
    <col min="18" max="18" width="2.5703125" customWidth="1"/>
    <col min="22" max="22" width="7.7109375" customWidth="1"/>
    <col min="23" max="23" width="6.140625" customWidth="1"/>
    <col min="24" max="24" width="8.140625" customWidth="1"/>
    <col min="25" max="25" width="7.28515625" customWidth="1"/>
    <col min="27" max="27" width="12.140625" customWidth="1"/>
    <col min="28" max="28" width="6" customWidth="1"/>
    <col min="29" max="29" width="9" customWidth="1"/>
    <col min="30" max="30" width="8" customWidth="1"/>
  </cols>
  <sheetData>
    <row r="1" spans="1:35" ht="15.75" thickBot="1">
      <c r="A1" s="108" t="s">
        <v>227</v>
      </c>
      <c r="C1" s="108" t="s">
        <v>19</v>
      </c>
      <c r="I1" t="s">
        <v>291</v>
      </c>
      <c r="N1" s="38"/>
      <c r="O1" s="38"/>
      <c r="P1" s="100"/>
      <c r="Q1" s="1187"/>
      <c r="R1" s="100"/>
      <c r="AB1" s="115"/>
      <c r="AC1" s="115"/>
      <c r="AD1" s="115"/>
      <c r="AE1" s="115"/>
      <c r="AF1" s="115"/>
      <c r="AG1" s="115"/>
      <c r="AH1" s="115"/>
      <c r="AI1" s="115"/>
    </row>
    <row r="2" spans="1:35" ht="13.5" customHeight="1">
      <c r="A2" s="91"/>
      <c r="B2" s="556"/>
      <c r="C2" s="36" t="s">
        <v>20</v>
      </c>
      <c r="D2" s="74" t="s">
        <v>254</v>
      </c>
      <c r="E2" s="74"/>
      <c r="F2" s="74"/>
      <c r="G2" s="74"/>
      <c r="H2" s="74"/>
      <c r="I2" s="74"/>
      <c r="J2" s="74"/>
      <c r="K2" s="74"/>
      <c r="L2" s="58"/>
      <c r="M2" s="58"/>
      <c r="N2" s="185" t="s">
        <v>21</v>
      </c>
      <c r="O2" s="185" t="s">
        <v>22</v>
      </c>
      <c r="P2" s="1184" t="s">
        <v>395</v>
      </c>
      <c r="Q2" s="1184" t="s">
        <v>395</v>
      </c>
      <c r="S2" s="107"/>
      <c r="T2" s="107"/>
      <c r="U2" s="135"/>
      <c r="V2" s="115"/>
      <c r="W2" s="405"/>
      <c r="X2" s="135"/>
      <c r="Y2" s="115"/>
      <c r="Z2" s="115"/>
      <c r="AA2" s="115"/>
      <c r="AB2" s="115"/>
      <c r="AC2" s="115"/>
      <c r="AD2" s="115"/>
      <c r="AE2" s="115"/>
      <c r="AF2" s="115"/>
      <c r="AH2" s="115"/>
      <c r="AI2" s="115"/>
    </row>
    <row r="3" spans="1:35" ht="13.5" customHeight="1" thickBot="1">
      <c r="A3" s="68"/>
      <c r="B3" s="557"/>
      <c r="C3" s="558" t="s">
        <v>214</v>
      </c>
      <c r="D3" s="767" t="s">
        <v>294</v>
      </c>
      <c r="E3" s="20"/>
      <c r="F3" s="20"/>
      <c r="G3" s="20"/>
      <c r="H3" s="20"/>
      <c r="I3" s="79" t="s">
        <v>229</v>
      </c>
      <c r="J3" s="20"/>
      <c r="K3" s="20"/>
      <c r="L3" s="19"/>
      <c r="M3" s="19"/>
      <c r="N3" s="558" t="s">
        <v>230</v>
      </c>
      <c r="O3" s="558" t="s">
        <v>23</v>
      </c>
      <c r="P3" s="1183" t="s">
        <v>108</v>
      </c>
      <c r="Q3" s="1183" t="s">
        <v>108</v>
      </c>
      <c r="S3" s="107"/>
      <c r="T3" s="107"/>
      <c r="U3" s="135"/>
      <c r="V3" s="115"/>
      <c r="W3" s="405"/>
      <c r="X3" s="135"/>
      <c r="Y3" s="115"/>
      <c r="Z3" s="115"/>
      <c r="AA3" s="115"/>
      <c r="AB3" s="115"/>
      <c r="AC3" s="115"/>
      <c r="AD3" s="115"/>
      <c r="AE3" s="115"/>
      <c r="AF3" s="115"/>
      <c r="AH3" s="115"/>
      <c r="AI3" s="115"/>
    </row>
    <row r="4" spans="1:35" ht="12.75" customHeight="1" thickBot="1">
      <c r="A4" s="68"/>
      <c r="B4" s="559" t="s">
        <v>24</v>
      </c>
      <c r="C4" s="77" t="s">
        <v>21</v>
      </c>
      <c r="E4" t="s">
        <v>228</v>
      </c>
      <c r="F4" s="79"/>
      <c r="G4" s="79"/>
      <c r="H4" t="s">
        <v>1041</v>
      </c>
      <c r="J4" s="79"/>
      <c r="K4" s="69" t="s">
        <v>118</v>
      </c>
      <c r="L4" s="59"/>
      <c r="M4" s="59"/>
      <c r="N4" s="558" t="s">
        <v>26</v>
      </c>
      <c r="O4" s="558" t="s">
        <v>25</v>
      </c>
      <c r="P4" s="1172" t="s">
        <v>396</v>
      </c>
      <c r="Q4" s="1183" t="s">
        <v>396</v>
      </c>
      <c r="S4" s="107"/>
      <c r="T4" s="107"/>
      <c r="U4" s="405"/>
      <c r="V4" s="115"/>
      <c r="W4" s="405"/>
      <c r="X4" s="135"/>
      <c r="Y4" s="115"/>
      <c r="Z4" s="115"/>
      <c r="AA4" s="115"/>
      <c r="AB4" s="115"/>
      <c r="AC4" s="115"/>
      <c r="AD4" s="115"/>
      <c r="AE4" s="778"/>
      <c r="AF4" s="115"/>
      <c r="AH4" s="115"/>
      <c r="AI4" s="115"/>
    </row>
    <row r="5" spans="1:35">
      <c r="A5" s="68" t="s">
        <v>215</v>
      </c>
      <c r="B5" s="557"/>
      <c r="C5" s="76" t="s">
        <v>38</v>
      </c>
      <c r="D5" s="36" t="s">
        <v>27</v>
      </c>
      <c r="E5" s="36" t="s">
        <v>28</v>
      </c>
      <c r="F5" s="36" t="s">
        <v>29</v>
      </c>
      <c r="G5" s="36" t="s">
        <v>30</v>
      </c>
      <c r="H5" s="35" t="s">
        <v>31</v>
      </c>
      <c r="I5" s="36" t="s">
        <v>32</v>
      </c>
      <c r="J5" s="35" t="s">
        <v>33</v>
      </c>
      <c r="K5" s="36" t="s">
        <v>34</v>
      </c>
      <c r="L5" s="35" t="s">
        <v>35</v>
      </c>
      <c r="M5" s="1195" t="s">
        <v>36</v>
      </c>
      <c r="N5" s="558">
        <v>10</v>
      </c>
      <c r="O5" s="558" t="s">
        <v>37</v>
      </c>
      <c r="P5" s="558" t="s">
        <v>26</v>
      </c>
      <c r="Q5" s="1185" t="s">
        <v>397</v>
      </c>
      <c r="S5" s="107"/>
      <c r="T5" s="107"/>
      <c r="U5" s="405"/>
      <c r="V5" s="115"/>
      <c r="W5" s="405"/>
      <c r="X5" s="135"/>
      <c r="Y5" s="115"/>
      <c r="Z5" s="115"/>
      <c r="AA5" s="115"/>
      <c r="AB5" s="115"/>
      <c r="AC5" s="366"/>
      <c r="AD5" s="115"/>
      <c r="AE5" s="778"/>
      <c r="AF5" s="115"/>
      <c r="AH5" s="115"/>
      <c r="AI5" s="115"/>
    </row>
    <row r="6" spans="1:35" ht="12" customHeight="1">
      <c r="A6" s="68"/>
      <c r="B6" s="559" t="s">
        <v>216</v>
      </c>
      <c r="C6" s="1193" t="s">
        <v>217</v>
      </c>
      <c r="D6" s="77" t="s">
        <v>39</v>
      </c>
      <c r="E6" s="77" t="s">
        <v>39</v>
      </c>
      <c r="F6" s="77" t="s">
        <v>39</v>
      </c>
      <c r="G6" s="77" t="s">
        <v>39</v>
      </c>
      <c r="H6" s="31" t="s">
        <v>39</v>
      </c>
      <c r="I6" s="77" t="s">
        <v>39</v>
      </c>
      <c r="J6" s="77" t="s">
        <v>39</v>
      </c>
      <c r="K6" s="31" t="s">
        <v>39</v>
      </c>
      <c r="L6" s="77" t="s">
        <v>39</v>
      </c>
      <c r="M6" s="532" t="s">
        <v>39</v>
      </c>
      <c r="N6" s="558" t="s">
        <v>394</v>
      </c>
      <c r="O6" s="558" t="s">
        <v>207</v>
      </c>
      <c r="P6" s="558">
        <v>10</v>
      </c>
      <c r="Q6" s="1185"/>
      <c r="S6" s="107"/>
      <c r="T6" s="107"/>
      <c r="U6" s="135"/>
      <c r="V6" s="115"/>
      <c r="W6" s="405"/>
      <c r="X6" s="135"/>
      <c r="Y6" s="115"/>
      <c r="Z6" s="115"/>
      <c r="AA6" s="115"/>
      <c r="AB6" s="115"/>
      <c r="AC6" s="366"/>
      <c r="AD6" s="115"/>
      <c r="AE6" s="779"/>
      <c r="AF6" s="115"/>
      <c r="AH6" s="115"/>
      <c r="AI6" s="115"/>
    </row>
    <row r="7" spans="1:35" ht="14.25" customHeight="1" thickBot="1">
      <c r="A7" s="68"/>
      <c r="B7" s="557"/>
      <c r="C7" s="1199">
        <v>0.1</v>
      </c>
      <c r="D7" s="59"/>
      <c r="E7" s="60"/>
      <c r="F7" s="59"/>
      <c r="G7" s="60"/>
      <c r="H7" s="98"/>
      <c r="I7" s="60"/>
      <c r="J7" s="60"/>
      <c r="K7" s="59"/>
      <c r="L7" s="60"/>
      <c r="M7" s="98"/>
      <c r="N7" s="403"/>
      <c r="O7" s="403" t="s">
        <v>208</v>
      </c>
      <c r="P7" s="403" t="s">
        <v>394</v>
      </c>
      <c r="Q7" s="1188">
        <v>1</v>
      </c>
      <c r="S7" s="107"/>
      <c r="T7" s="107"/>
      <c r="U7" s="215"/>
      <c r="V7" s="135"/>
      <c r="W7" s="405"/>
      <c r="X7" s="135"/>
      <c r="Y7" s="115"/>
      <c r="Z7" s="296"/>
      <c r="AA7" s="405"/>
      <c r="AB7" s="169"/>
      <c r="AC7" s="780"/>
      <c r="AD7" s="115"/>
      <c r="AE7" s="779"/>
      <c r="AF7" s="115"/>
      <c r="AH7" s="115"/>
      <c r="AI7" s="115"/>
    </row>
    <row r="8" spans="1:35">
      <c r="A8" s="561">
        <v>1</v>
      </c>
      <c r="B8" s="562" t="s">
        <v>218</v>
      </c>
      <c r="C8" s="2401">
        <f>(Q8/100)*10</f>
        <v>8</v>
      </c>
      <c r="D8" s="177">
        <f>'7-11л. РАСКЛАДКА'!T13</f>
        <v>0</v>
      </c>
      <c r="E8" s="81">
        <f>'7-11л. РАСКЛАДКА'!T71</f>
        <v>20</v>
      </c>
      <c r="F8" s="81">
        <f>'7-11л. РАСКЛАДКА'!T130</f>
        <v>0</v>
      </c>
      <c r="G8" s="81">
        <f>'7-11л. РАСКЛАДКА'!T187</f>
        <v>20</v>
      </c>
      <c r="H8" s="81">
        <f>'7-11л. РАСКЛАДКА'!T244</f>
        <v>0</v>
      </c>
      <c r="I8" s="81">
        <f>'7-11л. РАСКЛАДКА'!T300</f>
        <v>0</v>
      </c>
      <c r="J8" s="81">
        <f>'7-11л. РАСКЛАДКА'!T356</f>
        <v>0</v>
      </c>
      <c r="K8" s="81">
        <f>'7-11л. РАСКЛАДКА'!T409</f>
        <v>20</v>
      </c>
      <c r="L8" s="81">
        <f>'7-11л. РАСКЛАДКА'!T463</f>
        <v>0</v>
      </c>
      <c r="M8" s="1173">
        <f>'7-11л. РАСКЛАДКА'!T516</f>
        <v>20</v>
      </c>
      <c r="N8" s="1176">
        <f t="shared" ref="N8:N44" si="0">D8+E8+F8+G8+H8+I8+J8+K8+L8+M8</f>
        <v>80</v>
      </c>
      <c r="O8" s="2235">
        <f>(N8*100/P8)-100</f>
        <v>0</v>
      </c>
      <c r="P8" s="1180">
        <f>(Q8*10/100)*10</f>
        <v>80</v>
      </c>
      <c r="Q8" s="2446">
        <v>80</v>
      </c>
      <c r="S8" s="781"/>
      <c r="T8" s="405"/>
      <c r="U8" s="405"/>
      <c r="V8" s="405"/>
      <c r="W8" s="115"/>
      <c r="X8" s="115"/>
      <c r="Y8" s="115"/>
      <c r="Z8" s="783"/>
      <c r="AA8" s="135"/>
      <c r="AB8" s="115"/>
      <c r="AC8" s="784"/>
      <c r="AD8" s="115"/>
      <c r="AE8" s="3083"/>
      <c r="AF8" s="115"/>
      <c r="AH8" s="115"/>
      <c r="AI8" s="115"/>
    </row>
    <row r="9" spans="1:35">
      <c r="A9" s="520">
        <v>2</v>
      </c>
      <c r="B9" s="247" t="s">
        <v>41</v>
      </c>
      <c r="C9" s="2403">
        <f t="shared" ref="C9:C44" si="1">(Q9/100)*10</f>
        <v>15</v>
      </c>
      <c r="D9" s="177">
        <f>'7-11л. РАСКЛАДКА'!T14</f>
        <v>30</v>
      </c>
      <c r="E9" s="81">
        <f>'7-11л. РАСКЛАДКА'!T72</f>
        <v>9.1</v>
      </c>
      <c r="F9" s="81">
        <f>'7-11л. РАСКЛАДКА'!T131</f>
        <v>20</v>
      </c>
      <c r="G9" s="81">
        <f>'7-11л. РАСКЛАДКА'!T188</f>
        <v>0</v>
      </c>
      <c r="H9" s="81">
        <f>'7-11л. РАСКЛАДКА'!T245</f>
        <v>20</v>
      </c>
      <c r="I9" s="81">
        <f>'7-11л. РАСКЛАДКА'!T301</f>
        <v>20</v>
      </c>
      <c r="J9" s="81">
        <f>'7-11л. РАСКЛАДКА'!T357</f>
        <v>20</v>
      </c>
      <c r="K9" s="81">
        <f>'7-11л. РАСКЛАДКА'!T410</f>
        <v>13.9</v>
      </c>
      <c r="L9" s="81">
        <f>'7-11л. РАСКЛАДКА'!T464</f>
        <v>17</v>
      </c>
      <c r="M9" s="1173">
        <f>'7-11л. РАСКЛАДКА'!T517</f>
        <v>0</v>
      </c>
      <c r="N9" s="1177">
        <f t="shared" si="0"/>
        <v>150</v>
      </c>
      <c r="O9" s="1827">
        <f t="shared" ref="O9:O44" si="2">(N9*100/P9)-100</f>
        <v>0</v>
      </c>
      <c r="P9" s="1181">
        <f t="shared" ref="P9:P44" si="3">(Q9*10/100)*10</f>
        <v>150</v>
      </c>
      <c r="Q9" s="2447">
        <v>150</v>
      </c>
      <c r="S9" s="786"/>
      <c r="T9" s="787"/>
      <c r="U9" s="405"/>
      <c r="V9" s="169"/>
      <c r="W9" s="115"/>
      <c r="X9" s="115"/>
      <c r="Y9" s="115"/>
      <c r="Z9" s="783"/>
      <c r="AA9" s="135"/>
      <c r="AB9" s="115"/>
      <c r="AC9" s="784"/>
      <c r="AD9" s="115"/>
      <c r="AE9" s="3083"/>
      <c r="AF9" s="115"/>
      <c r="AH9" s="115"/>
      <c r="AI9" s="115"/>
    </row>
    <row r="10" spans="1:35">
      <c r="A10" s="520">
        <v>3</v>
      </c>
      <c r="B10" s="247" t="s">
        <v>42</v>
      </c>
      <c r="C10" s="2403">
        <f t="shared" si="1"/>
        <v>1.5</v>
      </c>
      <c r="D10" s="177">
        <f>'7-11л. РАСКЛАДКА'!T15</f>
        <v>0</v>
      </c>
      <c r="E10" s="81">
        <f>'7-11л. РАСКЛАДКА'!T73</f>
        <v>1.5</v>
      </c>
      <c r="F10" s="81">
        <f>'7-11л. РАСКЛАДКА'!T132</f>
        <v>0</v>
      </c>
      <c r="G10" s="81">
        <f>'7-11л. РАСКЛАДКА'!T189</f>
        <v>7.2</v>
      </c>
      <c r="H10" s="81">
        <f>'7-11л. РАСКЛАДКА'!T246</f>
        <v>2.2000000000000002</v>
      </c>
      <c r="I10" s="81">
        <f>'7-11л. РАСКЛАДКА'!T302</f>
        <v>0</v>
      </c>
      <c r="J10" s="81">
        <f>'7-11л. РАСКЛАДКА'!T358</f>
        <v>4.9000000000000004</v>
      </c>
      <c r="K10" s="81">
        <f>'7-11л. РАСКЛАДКА'!T411</f>
        <v>2.2000000000000002</v>
      </c>
      <c r="L10" s="81">
        <f>'7-11л. РАСКЛАДКА'!T465</f>
        <v>0.9</v>
      </c>
      <c r="M10" s="1173">
        <f>'7-11л. РАСКЛАДКА'!T518</f>
        <v>15.5</v>
      </c>
      <c r="N10" s="1177">
        <f t="shared" si="0"/>
        <v>34.4</v>
      </c>
      <c r="O10" s="1827">
        <f t="shared" si="2"/>
        <v>129.33333333333334</v>
      </c>
      <c r="P10" s="1181">
        <f t="shared" si="3"/>
        <v>15</v>
      </c>
      <c r="Q10" s="2447">
        <v>15</v>
      </c>
      <c r="S10" s="781"/>
      <c r="T10" s="787"/>
      <c r="U10" s="405"/>
      <c r="V10" s="169"/>
      <c r="W10" s="115"/>
      <c r="X10" s="115"/>
      <c r="Y10" s="115"/>
      <c r="Z10" s="783"/>
      <c r="AA10" s="135"/>
      <c r="AB10" s="115"/>
      <c r="AC10" s="784"/>
      <c r="AD10" s="115"/>
      <c r="AE10" s="3084"/>
      <c r="AF10" s="115"/>
      <c r="AH10" s="115"/>
      <c r="AI10" s="115"/>
    </row>
    <row r="11" spans="1:35">
      <c r="A11" s="520">
        <v>4</v>
      </c>
      <c r="B11" s="247" t="s">
        <v>43</v>
      </c>
      <c r="C11" s="2403">
        <f t="shared" si="1"/>
        <v>4.5</v>
      </c>
      <c r="D11" s="177">
        <f>'7-11л. РАСКЛАДКА'!T16</f>
        <v>0</v>
      </c>
      <c r="E11" s="81">
        <f>'7-11л. РАСКЛАДКА'!T74</f>
        <v>0</v>
      </c>
      <c r="F11" s="81">
        <f>'7-11л. РАСКЛАДКА'!T133</f>
        <v>10</v>
      </c>
      <c r="G11" s="81">
        <f>'7-11л. РАСКЛАДКА'!T190</f>
        <v>0</v>
      </c>
      <c r="H11" s="81">
        <f>'7-11л. РАСКЛАДКА'!T247</f>
        <v>0</v>
      </c>
      <c r="I11" s="81">
        <f>'7-11л. РАСКЛАДКА'!T303</f>
        <v>0</v>
      </c>
      <c r="J11" s="81">
        <f>'7-11л. РАСКЛАДКА'!T359</f>
        <v>0</v>
      </c>
      <c r="K11" s="81">
        <f>'7-11л. РАСКЛАДКА'!T412</f>
        <v>0</v>
      </c>
      <c r="L11" s="81">
        <f>'7-11л. РАСКЛАДКА'!T466</f>
        <v>23</v>
      </c>
      <c r="M11" s="1173">
        <f>'7-11л. РАСКЛАДКА'!T519</f>
        <v>0</v>
      </c>
      <c r="N11" s="1177">
        <f t="shared" si="0"/>
        <v>33</v>
      </c>
      <c r="O11" s="1827">
        <f t="shared" si="2"/>
        <v>-26.666666666666671</v>
      </c>
      <c r="P11" s="1181">
        <f t="shared" si="3"/>
        <v>45</v>
      </c>
      <c r="Q11" s="2447">
        <v>45</v>
      </c>
      <c r="S11" s="789"/>
      <c r="T11" s="787"/>
      <c r="U11" s="405"/>
      <c r="V11" s="169"/>
      <c r="W11" s="115"/>
      <c r="X11" s="115"/>
      <c r="Y11" s="115"/>
      <c r="Z11" s="783"/>
      <c r="AA11" s="135"/>
      <c r="AB11" s="115"/>
      <c r="AC11" s="784"/>
      <c r="AD11" s="115"/>
      <c r="AE11" s="3083"/>
      <c r="AF11" s="115"/>
      <c r="AH11" s="115"/>
      <c r="AI11" s="115"/>
    </row>
    <row r="12" spans="1:35">
      <c r="A12" s="520">
        <v>5</v>
      </c>
      <c r="B12" s="247" t="s">
        <v>44</v>
      </c>
      <c r="C12" s="2403">
        <f t="shared" si="1"/>
        <v>1.5</v>
      </c>
      <c r="D12" s="177">
        <f>'7-11л. РАСКЛАДКА'!T17</f>
        <v>0</v>
      </c>
      <c r="E12" s="81">
        <f>'7-11л. РАСКЛАДКА'!T75</f>
        <v>15</v>
      </c>
      <c r="F12" s="81">
        <f>'7-11л. РАСКЛАДКА'!T134</f>
        <v>0</v>
      </c>
      <c r="G12" s="81">
        <f>'7-11л. РАСКЛАДКА'!T191</f>
        <v>0</v>
      </c>
      <c r="H12" s="81">
        <f>'7-11л. РАСКЛАДКА'!T248</f>
        <v>0</v>
      </c>
      <c r="I12" s="81">
        <f>'7-11л. РАСКЛАДКА'!T304</f>
        <v>0</v>
      </c>
      <c r="J12" s="81">
        <f>'7-11л. РАСКЛАДКА'!T360</f>
        <v>0</v>
      </c>
      <c r="K12" s="81">
        <f>'7-11л. РАСКЛАДКА'!T413</f>
        <v>0</v>
      </c>
      <c r="L12" s="81">
        <f>'7-11л. РАСКЛАДКА'!T467</f>
        <v>0</v>
      </c>
      <c r="M12" s="1173">
        <f>'7-11л. РАСКЛАДКА'!T520</f>
        <v>0</v>
      </c>
      <c r="N12" s="1177">
        <f t="shared" si="0"/>
        <v>15</v>
      </c>
      <c r="O12" s="1827">
        <f t="shared" si="2"/>
        <v>0</v>
      </c>
      <c r="P12" s="1181">
        <f t="shared" si="3"/>
        <v>15</v>
      </c>
      <c r="Q12" s="2447">
        <v>15</v>
      </c>
      <c r="S12" s="781"/>
      <c r="T12" s="787"/>
      <c r="U12" s="405"/>
      <c r="V12" s="169"/>
      <c r="W12" s="115"/>
      <c r="X12" s="115"/>
      <c r="Y12" s="115"/>
      <c r="Z12" s="783"/>
      <c r="AA12" s="135"/>
      <c r="AB12" s="115"/>
      <c r="AC12" s="784"/>
      <c r="AD12" s="115"/>
      <c r="AE12" s="3081"/>
      <c r="AF12" s="115"/>
      <c r="AH12" s="115"/>
      <c r="AI12" s="115"/>
    </row>
    <row r="13" spans="1:35">
      <c r="A13" s="2220">
        <v>6</v>
      </c>
      <c r="B13" s="2396" t="s">
        <v>45</v>
      </c>
      <c r="C13" s="2403">
        <f t="shared" si="1"/>
        <v>18.700000000000003</v>
      </c>
      <c r="D13" s="2227">
        <f>'7-11л. РАСКЛАДКА'!T18</f>
        <v>0</v>
      </c>
      <c r="E13" s="2228">
        <f>'7-11л. РАСКЛАДКА'!T76</f>
        <v>0</v>
      </c>
      <c r="F13" s="2228">
        <f>'7-11л. РАСКЛАДКА'!T135</f>
        <v>0</v>
      </c>
      <c r="G13" s="2228">
        <f>'7-11л. РАСКЛАДКА'!T192</f>
        <v>0</v>
      </c>
      <c r="H13" s="2228">
        <f>'7-11л. РАСКЛАДКА'!T249</f>
        <v>83.7</v>
      </c>
      <c r="I13" s="2228">
        <f>'7-11л. РАСКЛАДКА'!T305</f>
        <v>37.31</v>
      </c>
      <c r="J13" s="2228">
        <f>'7-11л. РАСКЛАДКА'!T361</f>
        <v>67</v>
      </c>
      <c r="K13" s="2228">
        <f>'7-11л. РАСКЛАДКА'!T414</f>
        <v>0</v>
      </c>
      <c r="L13" s="2228">
        <f>'7-11л. РАСКЛАДКА'!T468</f>
        <v>0</v>
      </c>
      <c r="M13" s="2229">
        <f>'7-11л. РАСКЛАДКА'!T521</f>
        <v>0</v>
      </c>
      <c r="N13" s="2230">
        <f t="shared" si="0"/>
        <v>188.01</v>
      </c>
      <c r="O13" s="2234">
        <f t="shared" si="2"/>
        <v>0.54010695187166391</v>
      </c>
      <c r="P13" s="956">
        <f t="shared" si="3"/>
        <v>187</v>
      </c>
      <c r="Q13" s="2247">
        <v>187</v>
      </c>
      <c r="S13" s="781"/>
      <c r="T13" s="787"/>
      <c r="U13" s="405"/>
      <c r="V13" s="169"/>
      <c r="W13" s="115"/>
      <c r="X13" s="115"/>
      <c r="Y13" s="115"/>
      <c r="Z13" s="783"/>
      <c r="AA13" s="135"/>
      <c r="AB13" s="115"/>
      <c r="AC13" s="784"/>
      <c r="AD13" s="115"/>
      <c r="AE13" s="3084"/>
      <c r="AF13" s="115"/>
      <c r="AH13" s="115"/>
      <c r="AI13" s="115"/>
    </row>
    <row r="14" spans="1:35" ht="13.5" customHeight="1">
      <c r="A14" s="2220">
        <v>7</v>
      </c>
      <c r="B14" s="1708" t="s">
        <v>871</v>
      </c>
      <c r="C14" s="2428">
        <f t="shared" si="1"/>
        <v>25.2</v>
      </c>
      <c r="D14" s="2429">
        <f>'7-11л. РАСКЛАДКА'!T19</f>
        <v>0</v>
      </c>
      <c r="E14" s="2430">
        <f>'7-11л. РАСКЛАДКА'!T77</f>
        <v>2</v>
      </c>
      <c r="F14" s="2431">
        <f>'7-11л. РАСКЛАДКА'!T136</f>
        <v>83</v>
      </c>
      <c r="G14" s="2430">
        <f>'7-11л. РАСКЛАДКА'!T193</f>
        <v>35.020000000000003</v>
      </c>
      <c r="H14" s="2431">
        <f>'7-11л. РАСКЛАДКА'!T250</f>
        <v>31.5</v>
      </c>
      <c r="I14" s="2430">
        <f>'7-11л. РАСКЛАДКА'!T306</f>
        <v>89.82</v>
      </c>
      <c r="J14" s="2431">
        <f>'7-11л. РАСКЛАДКА'!T362</f>
        <v>0</v>
      </c>
      <c r="K14" s="2430">
        <f>'7-11л. РАСКЛАДКА'!T415</f>
        <v>0</v>
      </c>
      <c r="L14" s="2431">
        <f>'7-11л. РАСКЛАДКА'!T469</f>
        <v>19</v>
      </c>
      <c r="M14" s="2430">
        <f>'7-11л. РАСКЛАДКА'!T522</f>
        <v>46.67</v>
      </c>
      <c r="N14" s="2383">
        <f t="shared" si="0"/>
        <v>307.01000000000005</v>
      </c>
      <c r="O14" s="2423">
        <f t="shared" si="2"/>
        <v>21.82936507936509</v>
      </c>
      <c r="P14" s="2441">
        <f t="shared" si="3"/>
        <v>252</v>
      </c>
      <c r="Q14" s="2386">
        <f>Q16-Q15</f>
        <v>252</v>
      </c>
      <c r="S14" s="781"/>
      <c r="T14" s="787"/>
      <c r="U14" s="405"/>
      <c r="V14" s="169"/>
      <c r="W14" s="115"/>
      <c r="X14" s="115"/>
      <c r="Y14" s="115"/>
      <c r="Z14" s="783"/>
      <c r="AA14" s="135"/>
      <c r="AB14" s="115"/>
      <c r="AC14" s="784"/>
      <c r="AD14" s="115"/>
      <c r="AE14" s="3081"/>
      <c r="AF14" s="115"/>
      <c r="AH14" s="115"/>
      <c r="AI14" s="115"/>
    </row>
    <row r="15" spans="1:35" ht="11.25" customHeight="1">
      <c r="A15" s="2395"/>
      <c r="B15" s="1631" t="s">
        <v>875</v>
      </c>
      <c r="C15" s="2432">
        <f t="shared" si="1"/>
        <v>2.8000000000000003</v>
      </c>
      <c r="D15" s="2433">
        <f>'7-11л. РАСКЛАДКА'!T20</f>
        <v>0</v>
      </c>
      <c r="E15" s="2434">
        <f>'7-11л. РАСКЛАДКА'!T78</f>
        <v>0</v>
      </c>
      <c r="F15" s="2435">
        <f>'7-11л. РАСКЛАДКА'!T137</f>
        <v>0</v>
      </c>
      <c r="G15" s="2434">
        <f>'7-11л. РАСКЛАДКА'!T194</f>
        <v>0</v>
      </c>
      <c r="H15" s="2435">
        <f>'7-11л. РАСКЛАДКА'!T251</f>
        <v>0</v>
      </c>
      <c r="I15" s="2434">
        <f>'7-11л. РАСКЛАДКА'!T307</f>
        <v>0</v>
      </c>
      <c r="J15" s="2435">
        <f>'7-11л. РАСКЛАДКА'!T363</f>
        <v>0</v>
      </c>
      <c r="K15" s="2434">
        <f>'7-11л. РАСКЛАДКА'!T416</f>
        <v>0</v>
      </c>
      <c r="L15" s="2435">
        <f>'7-11л. РАСКЛАДКА'!T470</f>
        <v>0</v>
      </c>
      <c r="M15" s="2434">
        <f>'7-11л. РАСКЛАДКА'!T523</f>
        <v>0</v>
      </c>
      <c r="N15" s="2390">
        <f t="shared" si="0"/>
        <v>0</v>
      </c>
      <c r="O15" s="2427">
        <f t="shared" si="2"/>
        <v>-100</v>
      </c>
      <c r="P15" s="2443">
        <f t="shared" si="3"/>
        <v>28</v>
      </c>
      <c r="Q15" s="2393">
        <f>(Q16/100)*10</f>
        <v>28</v>
      </c>
      <c r="S15" s="781"/>
      <c r="T15" s="787"/>
      <c r="U15" s="405"/>
      <c r="V15" s="169"/>
      <c r="W15" s="115"/>
      <c r="X15" s="115"/>
      <c r="Y15" s="115"/>
      <c r="Z15" s="783"/>
      <c r="AA15" s="135"/>
      <c r="AB15" s="115"/>
      <c r="AC15" s="784"/>
      <c r="AD15" s="115"/>
      <c r="AE15" s="3081"/>
      <c r="AF15" s="115"/>
      <c r="AH15" s="115"/>
      <c r="AI15" s="115"/>
    </row>
    <row r="16" spans="1:35" ht="14.25" customHeight="1">
      <c r="A16" s="2221"/>
      <c r="B16" s="2399" t="s">
        <v>1008</v>
      </c>
      <c r="C16" s="2419">
        <f t="shared" si="1"/>
        <v>28</v>
      </c>
      <c r="D16" s="771">
        <f>D14+D15</f>
        <v>0</v>
      </c>
      <c r="E16" s="2244">
        <f t="shared" ref="E16:M16" si="4">E14+E15</f>
        <v>2</v>
      </c>
      <c r="F16" s="2236">
        <f t="shared" si="4"/>
        <v>83</v>
      </c>
      <c r="G16" s="2244">
        <f t="shared" si="4"/>
        <v>35.020000000000003</v>
      </c>
      <c r="H16" s="2236">
        <f t="shared" si="4"/>
        <v>31.5</v>
      </c>
      <c r="I16" s="2244">
        <f t="shared" si="4"/>
        <v>89.82</v>
      </c>
      <c r="J16" s="2236">
        <f>J14+J15</f>
        <v>0</v>
      </c>
      <c r="K16" s="2244">
        <f t="shared" si="4"/>
        <v>0</v>
      </c>
      <c r="L16" s="2236">
        <f t="shared" si="4"/>
        <v>19</v>
      </c>
      <c r="M16" s="2244">
        <f t="shared" si="4"/>
        <v>46.67</v>
      </c>
      <c r="N16" s="2453">
        <f>D16+E16+F16+G16+H16+I16+J16+K16+L16+M16</f>
        <v>307.01000000000005</v>
      </c>
      <c r="O16" s="2411">
        <f>(N16*100/P16)-100</f>
        <v>9.6464285714285865</v>
      </c>
      <c r="P16" s="2445">
        <f>(Q16*10/100)*10</f>
        <v>280</v>
      </c>
      <c r="Q16" s="2248">
        <v>280</v>
      </c>
      <c r="S16" s="781"/>
      <c r="T16" s="787"/>
      <c r="U16" s="405"/>
      <c r="V16" s="169"/>
      <c r="W16" s="115"/>
      <c r="X16" s="115"/>
      <c r="Y16" s="115"/>
      <c r="Z16" s="783"/>
      <c r="AA16" s="135"/>
      <c r="AB16" s="115"/>
      <c r="AC16" s="784"/>
      <c r="AD16" s="115"/>
      <c r="AE16" s="3081"/>
      <c r="AF16" s="115"/>
      <c r="AH16" s="115"/>
      <c r="AI16" s="115"/>
    </row>
    <row r="17" spans="1:35">
      <c r="A17" s="2221">
        <v>8</v>
      </c>
      <c r="B17" s="2378" t="s">
        <v>219</v>
      </c>
      <c r="C17" s="2452">
        <f t="shared" si="1"/>
        <v>18.5</v>
      </c>
      <c r="D17" s="177">
        <f>'7-11л. РАСКЛАДКА'!T21</f>
        <v>140</v>
      </c>
      <c r="E17" s="807">
        <f>'7-11л. РАСКЛАДКА'!T79</f>
        <v>12</v>
      </c>
      <c r="F17" s="807">
        <f>'7-11л. РАСКЛАДКА'!T138</f>
        <v>6</v>
      </c>
      <c r="G17" s="807">
        <f>'7-11л. РАСКЛАДКА'!T195</f>
        <v>7</v>
      </c>
      <c r="H17" s="807">
        <f>'7-11л. РАСКЛАДКА'!T252</f>
        <v>0</v>
      </c>
      <c r="I17" s="807">
        <f>'7-11л. РАСКЛАДКА'!T308</f>
        <v>0</v>
      </c>
      <c r="J17" s="807">
        <f>'7-11л. РАСКЛАДКА'!T364</f>
        <v>0</v>
      </c>
      <c r="K17" s="807">
        <f>'7-11л. РАСКЛАДКА'!T417</f>
        <v>0</v>
      </c>
      <c r="L17" s="807">
        <f>'7-11л. РАСКЛАДКА'!T471</f>
        <v>0</v>
      </c>
      <c r="M17" s="1173">
        <f>'7-11л. РАСКЛАДКА'!T524</f>
        <v>20</v>
      </c>
      <c r="N17" s="1196">
        <f t="shared" si="0"/>
        <v>185</v>
      </c>
      <c r="O17" s="1826">
        <f t="shared" si="2"/>
        <v>0</v>
      </c>
      <c r="P17" s="2233">
        <f t="shared" si="3"/>
        <v>185</v>
      </c>
      <c r="Q17" s="2248">
        <v>185</v>
      </c>
      <c r="S17" s="781"/>
      <c r="T17" s="787"/>
      <c r="U17" s="405"/>
      <c r="V17" s="169"/>
      <c r="W17" s="115"/>
      <c r="X17" s="115"/>
      <c r="Y17" s="115"/>
      <c r="Z17" s="783"/>
      <c r="AA17" s="135"/>
      <c r="AB17" s="115"/>
      <c r="AC17" s="784"/>
      <c r="AD17" s="115"/>
      <c r="AE17" s="3081"/>
      <c r="AF17" s="115"/>
      <c r="AH17" s="115"/>
      <c r="AI17" s="115"/>
    </row>
    <row r="18" spans="1:35">
      <c r="A18" s="520">
        <v>9</v>
      </c>
      <c r="B18" s="247" t="s">
        <v>104</v>
      </c>
      <c r="C18" s="2403">
        <f t="shared" si="1"/>
        <v>1.5</v>
      </c>
      <c r="D18" s="177">
        <f>'7-11л. РАСКЛАДКА'!T22</f>
        <v>0</v>
      </c>
      <c r="E18" s="81">
        <f>'7-11л. РАСКЛАДКА'!T80</f>
        <v>0</v>
      </c>
      <c r="F18" s="81">
        <f>'7-11л. РАСКЛАДКА'!T139</f>
        <v>0</v>
      </c>
      <c r="G18" s="81">
        <f>'7-11л. РАСКЛАДКА'!T196</f>
        <v>0</v>
      </c>
      <c r="H18" s="81">
        <f>'7-11л. РАСКЛАДКА'!T253</f>
        <v>0</v>
      </c>
      <c r="I18" s="81">
        <f>'7-11л. РАСКЛАДКА'!T309</f>
        <v>15</v>
      </c>
      <c r="J18" s="81">
        <f>'7-11л. РАСКЛАДКА'!T365</f>
        <v>0</v>
      </c>
      <c r="K18" s="81">
        <f>'7-11л. РАСКЛАДКА'!T418</f>
        <v>0</v>
      </c>
      <c r="L18" s="81">
        <f>'7-11л. РАСКЛАДКА'!T472</f>
        <v>0</v>
      </c>
      <c r="M18" s="1173">
        <f>'7-11л. РАСКЛАДКА'!T525</f>
        <v>0</v>
      </c>
      <c r="N18" s="1177">
        <f t="shared" si="0"/>
        <v>15</v>
      </c>
      <c r="O18" s="1827">
        <f t="shared" si="2"/>
        <v>0</v>
      </c>
      <c r="P18" s="1181">
        <f t="shared" si="3"/>
        <v>15</v>
      </c>
      <c r="Q18" s="2447">
        <v>15</v>
      </c>
      <c r="S18" s="781"/>
      <c r="T18" s="787"/>
      <c r="U18" s="405"/>
      <c r="V18" s="169"/>
      <c r="W18" s="115"/>
      <c r="X18" s="115"/>
      <c r="Y18" s="115"/>
      <c r="Z18" s="783"/>
      <c r="AA18" s="135"/>
      <c r="AB18" s="115"/>
      <c r="AC18" s="784"/>
      <c r="AD18" s="115"/>
      <c r="AE18" s="3081"/>
      <c r="AF18" s="115"/>
      <c r="AH18" s="115"/>
      <c r="AI18" s="115"/>
    </row>
    <row r="19" spans="1:35">
      <c r="A19" s="520">
        <v>10</v>
      </c>
      <c r="B19" s="1624" t="s">
        <v>489</v>
      </c>
      <c r="C19" s="2403">
        <f t="shared" si="1"/>
        <v>20</v>
      </c>
      <c r="D19" s="177">
        <f>'7-11л. РАСКЛАДКА'!T23</f>
        <v>0</v>
      </c>
      <c r="E19" s="81">
        <f>'7-11л. РАСКЛАДКА'!T81</f>
        <v>0</v>
      </c>
      <c r="F19" s="81">
        <f>'7-11л. РАСКЛАДКА'!T140</f>
        <v>0</v>
      </c>
      <c r="G19" s="81">
        <f>'7-11л. РАСКЛАДКА'!T197</f>
        <v>0</v>
      </c>
      <c r="H19" s="81">
        <f>'7-11л. РАСКЛАДКА'!T254</f>
        <v>0</v>
      </c>
      <c r="I19" s="81">
        <f>'7-11л. РАСКЛАДКА'!T310</f>
        <v>0</v>
      </c>
      <c r="J19" s="81">
        <f>'7-11л. РАСКЛАДКА'!T366</f>
        <v>0</v>
      </c>
      <c r="K19" s="81">
        <f>'7-11л. РАСКЛАДКА'!T419</f>
        <v>200</v>
      </c>
      <c r="L19" s="81">
        <f>'7-11л. РАСКЛАДКА'!T473</f>
        <v>0</v>
      </c>
      <c r="M19" s="1173">
        <f>'7-11л. РАСКЛАДКА'!T526</f>
        <v>0</v>
      </c>
      <c r="N19" s="1177">
        <f t="shared" si="0"/>
        <v>200</v>
      </c>
      <c r="O19" s="1827">
        <f t="shared" si="2"/>
        <v>0</v>
      </c>
      <c r="P19" s="1181">
        <f t="shared" si="3"/>
        <v>200</v>
      </c>
      <c r="Q19" s="2447">
        <v>200</v>
      </c>
      <c r="S19" s="781"/>
      <c r="T19" s="787"/>
      <c r="U19" s="405"/>
      <c r="V19" s="169"/>
      <c r="W19" s="115"/>
      <c r="X19" s="115"/>
      <c r="Y19" s="115"/>
      <c r="Z19" s="783"/>
      <c r="AA19" s="135"/>
      <c r="AB19" s="115"/>
      <c r="AC19" s="784"/>
      <c r="AD19" s="115"/>
      <c r="AE19" s="3081"/>
      <c r="AF19" s="115"/>
      <c r="AH19" s="115"/>
      <c r="AI19" s="115"/>
    </row>
    <row r="20" spans="1:35">
      <c r="A20" s="520">
        <v>11</v>
      </c>
      <c r="B20" s="247" t="s">
        <v>112</v>
      </c>
      <c r="C20" s="2403">
        <f t="shared" si="1"/>
        <v>7</v>
      </c>
      <c r="D20" s="177">
        <f>'7-11л. РАСКЛАДКА'!T24</f>
        <v>0</v>
      </c>
      <c r="E20" s="81">
        <f>'7-11л. РАСКЛАДКА'!T82</f>
        <v>42.8</v>
      </c>
      <c r="F20" s="81">
        <f>'7-11л. РАСКЛАДКА'!T141</f>
        <v>0</v>
      </c>
      <c r="G20" s="81">
        <f>'7-11л. РАСКЛАДКА'!T198</f>
        <v>0</v>
      </c>
      <c r="H20" s="81">
        <f>'7-11л. РАСКЛАДКА'!T255</f>
        <v>0</v>
      </c>
      <c r="I20" s="81">
        <f>'7-11л. РАСКЛАДКА'!T311</f>
        <v>0</v>
      </c>
      <c r="J20" s="81">
        <f>'7-11л. РАСКЛАДКА'!T367</f>
        <v>0</v>
      </c>
      <c r="K20" s="81">
        <f>'7-11л. РАСКЛАДКА'!T420</f>
        <v>27.2</v>
      </c>
      <c r="L20" s="81">
        <f>'7-11л. РАСКЛАДКА'!T474</f>
        <v>0</v>
      </c>
      <c r="M20" s="1173">
        <f>'7-11л. РАСКЛАДКА'!T527</f>
        <v>0</v>
      </c>
      <c r="N20" s="1177">
        <f t="shared" si="0"/>
        <v>70</v>
      </c>
      <c r="O20" s="1827">
        <f t="shared" si="2"/>
        <v>0</v>
      </c>
      <c r="P20" s="1181">
        <f t="shared" si="3"/>
        <v>70</v>
      </c>
      <c r="Q20" s="2447">
        <v>70</v>
      </c>
      <c r="S20" s="781"/>
      <c r="T20" s="787"/>
      <c r="U20" s="405"/>
      <c r="V20" s="169"/>
      <c r="W20" s="115"/>
      <c r="X20" s="115"/>
      <c r="Y20" s="115"/>
      <c r="Z20" s="783"/>
      <c r="AA20" s="135"/>
      <c r="AB20" s="115"/>
      <c r="AC20" s="784"/>
      <c r="AD20" s="115"/>
      <c r="AE20" s="3098"/>
      <c r="AF20" s="115"/>
      <c r="AH20" s="115"/>
      <c r="AI20" s="115"/>
    </row>
    <row r="21" spans="1:35">
      <c r="A21" s="520">
        <v>12</v>
      </c>
      <c r="B21" s="247" t="s">
        <v>113</v>
      </c>
      <c r="C21" s="2403">
        <f t="shared" si="1"/>
        <v>3.5</v>
      </c>
      <c r="D21" s="177">
        <f>'7-11л. РАСКЛАДКА'!T25</f>
        <v>0</v>
      </c>
      <c r="E21" s="81">
        <f>'7-11л. РАСКЛАДКА'!T83</f>
        <v>0</v>
      </c>
      <c r="F21" s="81">
        <f>'7-11л. РАСКЛАДКА'!T142</f>
        <v>0</v>
      </c>
      <c r="G21" s="81">
        <f>'7-11л. РАСКЛАДКА'!T199</f>
        <v>0</v>
      </c>
      <c r="H21" s="81">
        <f>'7-11л. РАСКЛАДКА'!T256</f>
        <v>0</v>
      </c>
      <c r="I21" s="81">
        <f>'7-11л. РАСКЛАДКА'!T312</f>
        <v>0</v>
      </c>
      <c r="J21" s="81">
        <f>'7-11л. РАСКЛАДКА'!T368</f>
        <v>0</v>
      </c>
      <c r="K21" s="81">
        <f>'7-11л. РАСКЛАДКА'!T421</f>
        <v>35</v>
      </c>
      <c r="L21" s="81">
        <f>'7-11л. РАСКЛАДКА'!T475</f>
        <v>0</v>
      </c>
      <c r="M21" s="1173">
        <f>'7-11л. РАСКЛАДКА'!T528</f>
        <v>0</v>
      </c>
      <c r="N21" s="1177">
        <f t="shared" si="0"/>
        <v>35</v>
      </c>
      <c r="O21" s="1827">
        <f t="shared" si="2"/>
        <v>0</v>
      </c>
      <c r="P21" s="1181">
        <f t="shared" si="3"/>
        <v>35</v>
      </c>
      <c r="Q21" s="2447">
        <v>35</v>
      </c>
      <c r="S21" s="781"/>
      <c r="T21" s="787"/>
      <c r="U21" s="405"/>
      <c r="V21" s="169"/>
      <c r="W21" s="115"/>
      <c r="X21" s="115"/>
      <c r="Y21" s="115"/>
      <c r="Z21" s="783"/>
      <c r="AA21" s="135"/>
      <c r="AB21" s="115"/>
      <c r="AC21" s="784"/>
      <c r="AD21" s="115"/>
      <c r="AE21" s="3098"/>
      <c r="AF21" s="115"/>
      <c r="AH21" s="115"/>
      <c r="AI21" s="115"/>
    </row>
    <row r="22" spans="1:35" ht="12.75" customHeight="1">
      <c r="A22" s="520">
        <v>13</v>
      </c>
      <c r="B22" s="247" t="s">
        <v>46</v>
      </c>
      <c r="C22" s="2403">
        <f t="shared" si="1"/>
        <v>5.8</v>
      </c>
      <c r="D22" s="177">
        <f>'7-11л. РАСКЛАДКА'!T26</f>
        <v>0</v>
      </c>
      <c r="E22" s="81">
        <f>'7-11л. РАСКЛАДКА'!T84</f>
        <v>0</v>
      </c>
      <c r="F22" s="81">
        <f>'7-11л. РАСКЛАДКА'!T143</f>
        <v>0</v>
      </c>
      <c r="G22" s="81">
        <f>'7-11л. РАСКЛАДКА'!T200</f>
        <v>58.61</v>
      </c>
      <c r="H22" s="81">
        <f>'7-11л. РАСКЛАДКА'!T257</f>
        <v>0</v>
      </c>
      <c r="I22" s="81">
        <f>'7-11л. РАСКЛАДКА'!T313</f>
        <v>0</v>
      </c>
      <c r="J22" s="81">
        <f>'7-11л. РАСКЛАДКА'!T369</f>
        <v>0</v>
      </c>
      <c r="K22" s="81">
        <f>'7-11л. РАСКЛАДКА'!T422</f>
        <v>0</v>
      </c>
      <c r="L22" s="81">
        <f>'7-11л. РАСКЛАДКА'!T476</f>
        <v>0</v>
      </c>
      <c r="M22" s="1173">
        <f>'7-11л. РАСКЛАДКА'!T529</f>
        <v>0</v>
      </c>
      <c r="N22" s="1177">
        <f t="shared" si="0"/>
        <v>58.61</v>
      </c>
      <c r="O22" s="1828">
        <f t="shared" si="2"/>
        <v>1.051724137931032</v>
      </c>
      <c r="P22" s="1181">
        <f t="shared" si="3"/>
        <v>58</v>
      </c>
      <c r="Q22" s="2447">
        <v>58</v>
      </c>
      <c r="S22" s="781"/>
      <c r="T22" s="787"/>
      <c r="U22" s="405"/>
      <c r="V22" s="169"/>
      <c r="W22" s="115"/>
      <c r="X22" s="115"/>
      <c r="Y22" s="115"/>
      <c r="Z22" s="783"/>
      <c r="AA22" s="135"/>
      <c r="AB22" s="115"/>
      <c r="AC22" s="784"/>
      <c r="AD22" s="115"/>
      <c r="AE22" s="3098"/>
      <c r="AF22" s="115"/>
      <c r="AH22" s="115"/>
      <c r="AI22" s="115"/>
    </row>
    <row r="23" spans="1:35" ht="13.5" customHeight="1">
      <c r="A23" s="520">
        <v>14</v>
      </c>
      <c r="B23" s="247" t="s">
        <v>114</v>
      </c>
      <c r="C23" s="2403">
        <f t="shared" si="1"/>
        <v>3</v>
      </c>
      <c r="D23" s="177">
        <f>'7-11л. РАСКЛАДКА'!T27</f>
        <v>0</v>
      </c>
      <c r="E23" s="81">
        <f>'7-11л. РАСКЛАДКА'!T85</f>
        <v>0</v>
      </c>
      <c r="F23" s="81">
        <f>'7-11л. РАСКЛАДКА'!T144</f>
        <v>0</v>
      </c>
      <c r="G23" s="81">
        <f>'7-11л. РАСКЛАДКА'!T201</f>
        <v>0</v>
      </c>
      <c r="H23" s="81">
        <f>'7-11л. РАСКЛАДКА'!T258</f>
        <v>0</v>
      </c>
      <c r="I23" s="81">
        <f>'7-11л. РАСКЛАДКА'!T314</f>
        <v>0</v>
      </c>
      <c r="J23" s="81">
        <f>'7-11л. РАСКЛАДКА'!T370</f>
        <v>0</v>
      </c>
      <c r="K23" s="81">
        <f>'7-11л. РАСКЛАДКА'!T423</f>
        <v>0</v>
      </c>
      <c r="L23" s="81">
        <f>'7-11л. РАСКЛАДКА'!T477</f>
        <v>0</v>
      </c>
      <c r="M23" s="1173">
        <f>'7-11л. РАСКЛАДКА'!T530</f>
        <v>31</v>
      </c>
      <c r="N23" s="1177">
        <f t="shared" si="0"/>
        <v>31</v>
      </c>
      <c r="O23" s="1828">
        <f t="shared" si="2"/>
        <v>3.3333333333333286</v>
      </c>
      <c r="P23" s="1181">
        <f t="shared" si="3"/>
        <v>30</v>
      </c>
      <c r="Q23" s="2447">
        <v>30</v>
      </c>
      <c r="S23" s="781"/>
      <c r="T23" s="787"/>
      <c r="U23" s="405"/>
      <c r="V23" s="169"/>
      <c r="W23" s="115"/>
      <c r="X23" s="115"/>
      <c r="Y23" s="115"/>
      <c r="Z23" s="783"/>
      <c r="AA23" s="135"/>
      <c r="AB23" s="115"/>
      <c r="AC23" s="784"/>
      <c r="AD23" s="115"/>
      <c r="AE23" s="3098"/>
      <c r="AF23" s="115"/>
      <c r="AH23" s="115"/>
      <c r="AI23" s="115"/>
    </row>
    <row r="24" spans="1:35" ht="12" customHeight="1">
      <c r="A24" s="520">
        <v>15</v>
      </c>
      <c r="B24" s="247" t="s">
        <v>220</v>
      </c>
      <c r="C24" s="2403">
        <f t="shared" si="1"/>
        <v>30</v>
      </c>
      <c r="D24" s="177">
        <f>'7-11л. РАСКЛАДКА'!T28</f>
        <v>200</v>
      </c>
      <c r="E24" s="81">
        <f>'7-11л. РАСКЛАДКА'!T86</f>
        <v>12.39</v>
      </c>
      <c r="F24" s="81">
        <f>'7-11л. РАСКЛАДКА'!T145</f>
        <v>14.3</v>
      </c>
      <c r="G24" s="81">
        <f>'7-11л. РАСКЛАДКА'!T202</f>
        <v>0</v>
      </c>
      <c r="H24" s="81">
        <f>'7-11л. РАСКЛАДКА'!T259</f>
        <v>22.2</v>
      </c>
      <c r="I24" s="81">
        <f>'7-11л. РАСКЛАДКА'!T315</f>
        <v>0</v>
      </c>
      <c r="J24" s="81">
        <f>'7-11л. РАСКЛАДКА'!T371</f>
        <v>20</v>
      </c>
      <c r="K24" s="81">
        <f>'7-11л. РАСКЛАДКА'!T424</f>
        <v>37</v>
      </c>
      <c r="L24" s="81">
        <f>'7-11л. РАСКЛАДКА'!T478</f>
        <v>20</v>
      </c>
      <c r="M24" s="1173">
        <f>'7-11л. РАСКЛАДКА'!T531</f>
        <v>0</v>
      </c>
      <c r="N24" s="1177">
        <f t="shared" si="0"/>
        <v>325.89</v>
      </c>
      <c r="O24" s="1828">
        <f t="shared" si="2"/>
        <v>8.6299999999999955</v>
      </c>
      <c r="P24" s="1181">
        <f t="shared" si="3"/>
        <v>300</v>
      </c>
      <c r="Q24" s="2447">
        <v>300</v>
      </c>
      <c r="S24" s="781"/>
      <c r="T24" s="787"/>
      <c r="U24" s="405"/>
      <c r="V24" s="169"/>
      <c r="W24" s="115"/>
      <c r="X24" s="115"/>
      <c r="Y24" s="115"/>
      <c r="Z24" s="783"/>
      <c r="AA24" s="135"/>
      <c r="AB24" s="115"/>
      <c r="AC24" s="784"/>
      <c r="AD24" s="115"/>
      <c r="AE24" s="3100"/>
      <c r="AF24" s="115"/>
      <c r="AH24" s="115"/>
      <c r="AI24" s="115"/>
    </row>
    <row r="25" spans="1:35" ht="14.25" customHeight="1">
      <c r="A25" s="520">
        <v>16</v>
      </c>
      <c r="B25" s="247" t="s">
        <v>221</v>
      </c>
      <c r="C25" s="2403">
        <f t="shared" si="1"/>
        <v>15</v>
      </c>
      <c r="D25" s="177">
        <f>'7-11л. РАСКЛАДКА'!T29</f>
        <v>0</v>
      </c>
      <c r="E25" s="81">
        <f>'7-11л. РАСКЛАДКА'!T87</f>
        <v>0</v>
      </c>
      <c r="F25" s="81">
        <f>'7-11л. РАСКЛАДКА'!T146</f>
        <v>200</v>
      </c>
      <c r="G25" s="81">
        <f>'7-11л. РАСКЛАДКА'!T203</f>
        <v>0</v>
      </c>
      <c r="H25" s="81">
        <f>'7-11л. РАСКЛАДКА'!T260</f>
        <v>200</v>
      </c>
      <c r="I25" s="81">
        <f>'7-11л. РАСКЛАДКА'!T316</f>
        <v>0</v>
      </c>
      <c r="J25" s="81">
        <f>'7-11л. РАСКЛАДКА'!T372</f>
        <v>200</v>
      </c>
      <c r="K25" s="81">
        <f>'7-11л. РАСКЛАДКА'!T425</f>
        <v>0</v>
      </c>
      <c r="L25" s="81">
        <f>'7-11л. РАСКЛАДКА'!T479</f>
        <v>200</v>
      </c>
      <c r="M25" s="1173">
        <f>'7-11л. РАСКЛАДКА'!T532</f>
        <v>0</v>
      </c>
      <c r="N25" s="1177">
        <f t="shared" si="0"/>
        <v>800</v>
      </c>
      <c r="O25" s="1828">
        <f t="shared" si="2"/>
        <v>433.33333333333337</v>
      </c>
      <c r="P25" s="1181">
        <f t="shared" si="3"/>
        <v>150</v>
      </c>
      <c r="Q25" s="2447">
        <v>150</v>
      </c>
      <c r="S25" s="786"/>
      <c r="T25" s="787"/>
      <c r="U25" s="405"/>
      <c r="V25" s="169"/>
      <c r="W25" s="115"/>
      <c r="X25" s="115"/>
      <c r="Y25" s="115"/>
      <c r="Z25" s="783"/>
      <c r="AA25" s="135"/>
      <c r="AB25" s="115"/>
      <c r="AC25" s="784"/>
      <c r="AD25" s="115"/>
      <c r="AE25" s="3098"/>
      <c r="AF25" s="115"/>
      <c r="AH25" s="224"/>
      <c r="AI25" s="115"/>
    </row>
    <row r="26" spans="1:35">
      <c r="A26" s="520">
        <v>17</v>
      </c>
      <c r="B26" s="247" t="s">
        <v>222</v>
      </c>
      <c r="C26" s="2403">
        <f t="shared" si="1"/>
        <v>5</v>
      </c>
      <c r="D26" s="177">
        <f>'7-11л. РАСКЛАДКА'!T30</f>
        <v>0</v>
      </c>
      <c r="E26" s="81">
        <f>'7-11л. РАСКЛАДКА'!T88</f>
        <v>0</v>
      </c>
      <c r="F26" s="81">
        <f>'7-11л. РАСКЛАДКА'!T147</f>
        <v>20</v>
      </c>
      <c r="G26" s="81">
        <f>'7-11л. РАСКЛАДКА'!T204</f>
        <v>0</v>
      </c>
      <c r="H26" s="81">
        <f>'7-11л. РАСКЛАДКА'!T261</f>
        <v>0</v>
      </c>
      <c r="I26" s="81">
        <f>'7-11л. РАСКЛАДКА'!T317</f>
        <v>0</v>
      </c>
      <c r="J26" s="81">
        <f>'7-11л. РАСКЛАДКА'!T373</f>
        <v>33</v>
      </c>
      <c r="K26" s="81">
        <f>'7-11л. РАСКЛАДКА'!T426</f>
        <v>0</v>
      </c>
      <c r="L26" s="81">
        <f>'7-11л. РАСКЛАДКА'!T480</f>
        <v>0</v>
      </c>
      <c r="M26" s="1173">
        <f>'7-11л. РАСКЛАДКА'!T533</f>
        <v>0</v>
      </c>
      <c r="N26" s="1177">
        <f t="shared" si="0"/>
        <v>53</v>
      </c>
      <c r="O26" s="1827">
        <f t="shared" si="2"/>
        <v>6</v>
      </c>
      <c r="P26" s="1181">
        <f t="shared" si="3"/>
        <v>50</v>
      </c>
      <c r="Q26" s="2447">
        <v>50</v>
      </c>
      <c r="S26" s="781"/>
      <c r="T26" s="787"/>
      <c r="U26" s="405"/>
      <c r="V26" s="169"/>
      <c r="W26" s="115"/>
      <c r="X26" s="115"/>
      <c r="Y26" s="115"/>
      <c r="Z26" s="783"/>
      <c r="AA26" s="135"/>
      <c r="AB26" s="115"/>
      <c r="AC26" s="784"/>
      <c r="AD26" s="115"/>
      <c r="AE26" s="3098"/>
      <c r="AF26" s="115"/>
      <c r="AH26" s="115"/>
      <c r="AI26" s="115"/>
    </row>
    <row r="27" spans="1:35">
      <c r="A27" s="520">
        <v>18</v>
      </c>
      <c r="B27" s="247" t="s">
        <v>47</v>
      </c>
      <c r="C27" s="2403">
        <f t="shared" si="1"/>
        <v>1</v>
      </c>
      <c r="D27" s="177">
        <f>'7-11л. РАСКЛАДКА'!T31</f>
        <v>10</v>
      </c>
      <c r="E27" s="81">
        <f>'7-11л. РАСКЛАДКА'!T89</f>
        <v>0</v>
      </c>
      <c r="F27" s="81">
        <f>'7-11л. РАСКЛАДКА'!T148</f>
        <v>0</v>
      </c>
      <c r="G27" s="81">
        <f>'7-11л. РАСКЛАДКА'!T205</f>
        <v>0</v>
      </c>
      <c r="H27" s="81">
        <f>'7-11л. РАСКЛАДКА'!T262</f>
        <v>0</v>
      </c>
      <c r="I27" s="81">
        <f>'7-11л. РАСКЛАДКА'!T318</f>
        <v>0</v>
      </c>
      <c r="J27" s="81">
        <f>'7-11л. РАСКЛАДКА'!T374</f>
        <v>0</v>
      </c>
      <c r="K27" s="81">
        <f>'7-11л. РАСКЛАДКА'!T427</f>
        <v>0</v>
      </c>
      <c r="L27" s="81">
        <f>'7-11л. РАСКЛАДКА'!T481</f>
        <v>0</v>
      </c>
      <c r="M27" s="1173">
        <f>'7-11л. РАСКЛАДКА'!T534</f>
        <v>0</v>
      </c>
      <c r="N27" s="1177">
        <f t="shared" si="0"/>
        <v>10</v>
      </c>
      <c r="O27" s="1827">
        <f t="shared" si="2"/>
        <v>0</v>
      </c>
      <c r="P27" s="1181">
        <f t="shared" si="3"/>
        <v>10</v>
      </c>
      <c r="Q27" s="2447">
        <v>10</v>
      </c>
      <c r="S27" s="781"/>
      <c r="T27" s="787"/>
      <c r="U27" s="405"/>
      <c r="V27" s="169"/>
      <c r="W27" s="115"/>
      <c r="X27" s="115"/>
      <c r="Y27" s="115"/>
      <c r="Z27" s="783"/>
      <c r="AA27" s="135"/>
      <c r="AB27" s="115"/>
      <c r="AC27" s="784"/>
      <c r="AD27" s="115"/>
      <c r="AE27" s="3098"/>
      <c r="AF27" s="115"/>
      <c r="AH27" s="115"/>
      <c r="AI27" s="115"/>
    </row>
    <row r="28" spans="1:35">
      <c r="A28" s="520">
        <v>19</v>
      </c>
      <c r="B28" s="247" t="s">
        <v>223</v>
      </c>
      <c r="C28" s="2403">
        <f t="shared" si="1"/>
        <v>1</v>
      </c>
      <c r="D28" s="177">
        <f>'7-11л. РАСКЛАДКА'!T32</f>
        <v>0</v>
      </c>
      <c r="E28" s="81">
        <f>'7-11л. РАСКЛАДКА'!T90</f>
        <v>5</v>
      </c>
      <c r="F28" s="81">
        <f>'7-11л. РАСКЛАДКА'!T149</f>
        <v>0</v>
      </c>
      <c r="G28" s="81">
        <f>'7-11л. РАСКЛАДКА'!T206</f>
        <v>0</v>
      </c>
      <c r="H28" s="81">
        <f>'7-11л. РАСКЛАДКА'!T263</f>
        <v>0</v>
      </c>
      <c r="I28" s="81">
        <f>'7-11л. РАСКЛАДКА'!T319</f>
        <v>0</v>
      </c>
      <c r="J28" s="81">
        <f>'7-11л. РАСКЛАДКА'!T375</f>
        <v>0</v>
      </c>
      <c r="K28" s="81">
        <f>'7-11л. РАСКЛАДКА'!T428</f>
        <v>0</v>
      </c>
      <c r="L28" s="81">
        <f>'7-11л. РАСКЛАДКА'!T482</f>
        <v>0</v>
      </c>
      <c r="M28" s="1173">
        <f>'7-11л. РАСКЛАДКА'!T535</f>
        <v>5</v>
      </c>
      <c r="N28" s="1177">
        <f t="shared" si="0"/>
        <v>10</v>
      </c>
      <c r="O28" s="1827">
        <f t="shared" si="2"/>
        <v>0</v>
      </c>
      <c r="P28" s="1181">
        <f t="shared" si="3"/>
        <v>10</v>
      </c>
      <c r="Q28" s="2447">
        <v>10</v>
      </c>
      <c r="S28" s="781"/>
      <c r="T28" s="787"/>
      <c r="U28" s="405"/>
      <c r="V28" s="169"/>
      <c r="W28" s="115"/>
      <c r="X28" s="115"/>
      <c r="Y28" s="115"/>
      <c r="Z28" s="783"/>
      <c r="AA28" s="135"/>
      <c r="AB28" s="115"/>
      <c r="AC28" s="784"/>
      <c r="AD28" s="115"/>
      <c r="AE28" s="3101"/>
      <c r="AF28" s="115"/>
      <c r="AH28" s="115"/>
      <c r="AI28" s="115"/>
    </row>
    <row r="29" spans="1:35">
      <c r="A29" s="520">
        <v>20</v>
      </c>
      <c r="B29" s="247" t="s">
        <v>48</v>
      </c>
      <c r="C29" s="2403">
        <f t="shared" si="1"/>
        <v>3</v>
      </c>
      <c r="D29" s="177">
        <f>'7-11л. РАСКЛАДКА'!T33</f>
        <v>0</v>
      </c>
      <c r="E29" s="81">
        <f>'7-11л. РАСКЛАДКА'!T91</f>
        <v>1.1299999999999999</v>
      </c>
      <c r="F29" s="81">
        <f>'7-11л. РАСКЛАДКА'!T150</f>
        <v>7.24</v>
      </c>
      <c r="G29" s="81">
        <f>'7-11л. РАСКЛАДКА'!T207</f>
        <v>0</v>
      </c>
      <c r="H29" s="81">
        <f>'7-11л. РАСКЛАДКА'!T264</f>
        <v>4.83</v>
      </c>
      <c r="I29" s="81">
        <f>'7-11л. РАСКЛАДКА'!T320</f>
        <v>0</v>
      </c>
      <c r="J29" s="81">
        <f>'7-11л. РАСКЛАДКА'!T376</f>
        <v>2.9</v>
      </c>
      <c r="K29" s="81">
        <f>'7-11л. РАСКЛАДКА'!T429</f>
        <v>0</v>
      </c>
      <c r="L29" s="81">
        <f>'7-11л. РАСКЛАДКА'!T483</f>
        <v>6.9</v>
      </c>
      <c r="M29" s="1173">
        <f>'7-11л. РАСКЛАДКА'!T536</f>
        <v>7</v>
      </c>
      <c r="N29" s="1177">
        <f t="shared" si="0"/>
        <v>30</v>
      </c>
      <c r="O29" s="1827">
        <f t="shared" si="2"/>
        <v>0</v>
      </c>
      <c r="P29" s="1181">
        <f t="shared" si="3"/>
        <v>30</v>
      </c>
      <c r="Q29" s="2447">
        <v>30</v>
      </c>
      <c r="S29" s="781"/>
      <c r="T29" s="787"/>
      <c r="U29" s="405"/>
      <c r="V29" s="169"/>
      <c r="W29" s="115"/>
      <c r="X29" s="115"/>
      <c r="Y29" s="115"/>
      <c r="Z29" s="783"/>
      <c r="AA29" s="135"/>
      <c r="AB29" s="115"/>
      <c r="AC29" s="784"/>
      <c r="AD29" s="115"/>
      <c r="AE29" s="3098"/>
      <c r="AF29" s="115"/>
      <c r="AH29" s="115"/>
      <c r="AI29" s="115"/>
    </row>
    <row r="30" spans="1:35">
      <c r="A30" s="520">
        <v>21</v>
      </c>
      <c r="B30" s="247" t="s">
        <v>49</v>
      </c>
      <c r="C30" s="2403">
        <f t="shared" si="1"/>
        <v>1.5</v>
      </c>
      <c r="D30" s="177">
        <f>'7-11л. РАСКЛАДКА'!T34</f>
        <v>0</v>
      </c>
      <c r="E30" s="81">
        <f>'7-11л. РАСКЛАДКА'!T92</f>
        <v>1.1000000000000001</v>
      </c>
      <c r="F30" s="81">
        <f>'7-11л. РАСКЛАДКА'!T151</f>
        <v>0.76</v>
      </c>
      <c r="G30" s="81">
        <f>'7-11л. РАСКЛАДКА'!T208</f>
        <v>3.6</v>
      </c>
      <c r="H30" s="81">
        <f>'7-11л. РАСКЛАДКА'!T265</f>
        <v>0</v>
      </c>
      <c r="I30" s="81">
        <f>'7-11л. РАСКЛАДКА'!T321</f>
        <v>2.8</v>
      </c>
      <c r="J30" s="81">
        <f>'7-11л. РАСКЛАДКА'!T377</f>
        <v>2</v>
      </c>
      <c r="K30" s="81">
        <f>'7-11л. РАСКЛАДКА'!T430</f>
        <v>3.2</v>
      </c>
      <c r="L30" s="81">
        <f>'7-11л. РАСКЛАДКА'!T484</f>
        <v>0</v>
      </c>
      <c r="M30" s="1173">
        <f>'7-11л. РАСКЛАДКА'!T537</f>
        <v>1.6</v>
      </c>
      <c r="N30" s="1177">
        <f t="shared" si="0"/>
        <v>15.06</v>
      </c>
      <c r="O30" s="1828">
        <f t="shared" si="2"/>
        <v>0.40000000000000568</v>
      </c>
      <c r="P30" s="1181">
        <f t="shared" si="3"/>
        <v>15</v>
      </c>
      <c r="Q30" s="2447">
        <v>15</v>
      </c>
      <c r="S30" s="781"/>
      <c r="T30" s="787"/>
      <c r="U30" s="405"/>
      <c r="V30" s="169"/>
      <c r="W30" s="115"/>
      <c r="X30" s="115"/>
      <c r="Y30" s="115"/>
      <c r="Z30" s="783"/>
      <c r="AA30" s="135"/>
      <c r="AB30" s="115"/>
      <c r="AC30" s="784"/>
      <c r="AD30" s="115"/>
      <c r="AE30" s="3098"/>
      <c r="AF30" s="115"/>
      <c r="AH30" s="115"/>
      <c r="AI30" s="115"/>
    </row>
    <row r="31" spans="1:35" ht="12" customHeight="1">
      <c r="A31" s="520">
        <v>22</v>
      </c>
      <c r="B31" s="247" t="s">
        <v>224</v>
      </c>
      <c r="C31" s="2403">
        <f t="shared" si="1"/>
        <v>4</v>
      </c>
      <c r="D31" s="177">
        <f>'7-11л. РАСКЛАДКА'!T35</f>
        <v>0</v>
      </c>
      <c r="E31" s="81">
        <f>'7-11л. РАСКЛАДКА'!T93</f>
        <v>4.5060000000000002</v>
      </c>
      <c r="F31" s="81">
        <f>'7-11л. РАСКЛАДКА'!T152</f>
        <v>4</v>
      </c>
      <c r="G31" s="81">
        <f>'7-11л. РАСКЛАДКА'!T209</f>
        <v>9.4499999999999993</v>
      </c>
      <c r="H31" s="81">
        <f>'7-11л. РАСКЛАДКА'!T266</f>
        <v>1</v>
      </c>
      <c r="I31" s="81">
        <f>'7-11л. РАСКЛАДКА'!T322</f>
        <v>7</v>
      </c>
      <c r="J31" s="81">
        <f>'7-11л. РАСКЛАДКА'!T378</f>
        <v>4</v>
      </c>
      <c r="K31" s="81">
        <f>'7-11л. РАСКЛАДКА'!T431</f>
        <v>0</v>
      </c>
      <c r="L31" s="81">
        <f>'7-11л. РАСКЛАДКА'!T485</f>
        <v>2</v>
      </c>
      <c r="M31" s="1173">
        <f>'7-11л. РАСКЛАДКА'!T538</f>
        <v>12</v>
      </c>
      <c r="N31" s="1177">
        <f t="shared" si="0"/>
        <v>43.956000000000003</v>
      </c>
      <c r="O31" s="1828">
        <f t="shared" si="2"/>
        <v>9.8900000000000148</v>
      </c>
      <c r="P31" s="1181">
        <f t="shared" si="3"/>
        <v>40</v>
      </c>
      <c r="Q31" s="2447">
        <v>40</v>
      </c>
      <c r="S31" s="781"/>
      <c r="T31" s="787"/>
      <c r="U31" s="405"/>
      <c r="V31" s="169"/>
      <c r="W31" s="115"/>
      <c r="X31" s="115"/>
      <c r="Y31" s="115"/>
      <c r="Z31" s="783"/>
      <c r="AA31" s="135"/>
      <c r="AB31" s="115"/>
      <c r="AC31" s="784"/>
      <c r="AD31" s="115"/>
      <c r="AE31" s="3098"/>
      <c r="AF31" s="115"/>
      <c r="AH31" s="115"/>
      <c r="AI31" s="115"/>
    </row>
    <row r="32" spans="1:35" ht="13.5" customHeight="1">
      <c r="A32" s="520">
        <v>23</v>
      </c>
      <c r="B32" s="247" t="s">
        <v>50</v>
      </c>
      <c r="C32" s="2403">
        <f t="shared" si="1"/>
        <v>3</v>
      </c>
      <c r="D32" s="177">
        <f>'7-11л. РАСКЛАДКА'!T36</f>
        <v>10</v>
      </c>
      <c r="E32" s="81">
        <f>'7-11л. РАСКЛАДКА'!T94</f>
        <v>7</v>
      </c>
      <c r="F32" s="81">
        <f>'7-11л. РАСКЛАДКА'!T153</f>
        <v>3.2</v>
      </c>
      <c r="G32" s="81">
        <f>'7-11л. РАСКЛАДКА'!T210</f>
        <v>7</v>
      </c>
      <c r="H32" s="81">
        <f>'7-11л. РАСКЛАДКА'!T267</f>
        <v>0</v>
      </c>
      <c r="I32" s="81">
        <f>'7-11л. РАСКЛАДКА'!T323</f>
        <v>7</v>
      </c>
      <c r="J32" s="81">
        <f>'7-11л. РАСКЛАДКА'!T379</f>
        <v>1.6</v>
      </c>
      <c r="K32" s="81">
        <f>'7-11л. РАСКЛАДКА'!T432</f>
        <v>0</v>
      </c>
      <c r="L32" s="81">
        <f>'7-11л. РАСКЛАДКА'!T486</f>
        <v>1.6</v>
      </c>
      <c r="M32" s="1173">
        <f>'7-11л. РАСКЛАДКА'!T539</f>
        <v>7</v>
      </c>
      <c r="N32" s="1177">
        <f t="shared" si="0"/>
        <v>44.400000000000006</v>
      </c>
      <c r="O32" s="1828">
        <f t="shared" si="2"/>
        <v>48.000000000000028</v>
      </c>
      <c r="P32" s="1181">
        <f t="shared" si="3"/>
        <v>30</v>
      </c>
      <c r="Q32" s="2447">
        <v>30</v>
      </c>
      <c r="S32" s="781"/>
      <c r="T32" s="787"/>
      <c r="U32" s="405"/>
      <c r="V32" s="169"/>
      <c r="W32" s="115"/>
      <c r="X32" s="115"/>
      <c r="Y32" s="115"/>
      <c r="Z32" s="783"/>
      <c r="AA32" s="135"/>
      <c r="AB32" s="115"/>
      <c r="AC32" s="784"/>
      <c r="AD32" s="115"/>
      <c r="AE32" s="3098"/>
      <c r="AF32" s="115"/>
      <c r="AH32" s="115"/>
      <c r="AI32" s="115"/>
    </row>
    <row r="33" spans="1:35" ht="12.75" customHeight="1">
      <c r="A33" s="520">
        <v>24</v>
      </c>
      <c r="B33" s="247" t="s">
        <v>51</v>
      </c>
      <c r="C33" s="2403">
        <f t="shared" si="1"/>
        <v>1</v>
      </c>
      <c r="D33" s="177">
        <f>'7-11л. РАСКЛАДКА'!T37</f>
        <v>0</v>
      </c>
      <c r="E33" s="81">
        <f>'7-11л. РАСКЛАДКА'!T95</f>
        <v>0</v>
      </c>
      <c r="F33" s="81">
        <f>'7-11л. РАСКЛАДКА'!T154</f>
        <v>0</v>
      </c>
      <c r="G33" s="81">
        <f>'7-11л. РАСКЛАДКА'!T211</f>
        <v>15</v>
      </c>
      <c r="H33" s="81">
        <f>'7-11л. РАСКЛАДКА'!T268</f>
        <v>0</v>
      </c>
      <c r="I33" s="81">
        <f>'7-11л. РАСКЛАДКА'!T324</f>
        <v>0</v>
      </c>
      <c r="J33" s="81">
        <f>'7-11л. РАСКЛАДКА'!T380</f>
        <v>0</v>
      </c>
      <c r="K33" s="81">
        <f>'7-11л. РАСКЛАДКА'!T433</f>
        <v>0</v>
      </c>
      <c r="L33" s="81">
        <f>'7-11л. РАСКЛАДКА'!T487</f>
        <v>0</v>
      </c>
      <c r="M33" s="1173">
        <f>'7-11л. РАСКЛАДКА'!T540</f>
        <v>0</v>
      </c>
      <c r="N33" s="1177">
        <f t="shared" si="0"/>
        <v>15</v>
      </c>
      <c r="O33" s="1825">
        <f t="shared" si="2"/>
        <v>50</v>
      </c>
      <c r="P33" s="1181">
        <f t="shared" si="3"/>
        <v>10</v>
      </c>
      <c r="Q33" s="2447">
        <v>10</v>
      </c>
      <c r="S33" s="781"/>
      <c r="T33" s="787"/>
      <c r="U33" s="405"/>
      <c r="V33" s="169"/>
      <c r="W33" s="115"/>
      <c r="X33" s="115"/>
      <c r="Y33" s="115"/>
      <c r="Z33" s="783"/>
      <c r="AA33" s="135"/>
      <c r="AB33" s="115"/>
      <c r="AC33" s="784"/>
      <c r="AD33" s="115"/>
      <c r="AE33" s="3098"/>
      <c r="AF33" s="115"/>
      <c r="AH33" s="115"/>
      <c r="AI33" s="115"/>
    </row>
    <row r="34" spans="1:35" ht="12" customHeight="1">
      <c r="A34" s="520">
        <v>25</v>
      </c>
      <c r="B34" s="247" t="s">
        <v>52</v>
      </c>
      <c r="C34" s="2403">
        <f t="shared" si="1"/>
        <v>0.1</v>
      </c>
      <c r="D34" s="177">
        <f>'7-11л. РАСКЛАДКА'!T38</f>
        <v>0</v>
      </c>
      <c r="E34" s="81">
        <f>'7-11л. РАСКЛАДКА'!T96</f>
        <v>1.5</v>
      </c>
      <c r="F34" s="81">
        <f>'7-11л. РАСКЛАДКА'!T155</f>
        <v>0</v>
      </c>
      <c r="G34" s="81">
        <f>'7-11л. РАСКЛАДКА'!T212</f>
        <v>1.5</v>
      </c>
      <c r="H34" s="81">
        <f>'7-11л. РАСКЛАДКА'!T269</f>
        <v>0</v>
      </c>
      <c r="I34" s="81">
        <f>'7-11л. РАСКЛАДКА'!T325</f>
        <v>0</v>
      </c>
      <c r="J34" s="81">
        <f>'7-11л. РАСКЛАДКА'!T381</f>
        <v>0</v>
      </c>
      <c r="K34" s="81">
        <f>'7-11л. РАСКЛАДКА'!T434</f>
        <v>0</v>
      </c>
      <c r="L34" s="81">
        <f>'7-11л. РАСКЛАДКА'!T488</f>
        <v>0</v>
      </c>
      <c r="M34" s="1173">
        <f>'7-11л. РАСКЛАДКА'!T541</f>
        <v>1.5</v>
      </c>
      <c r="N34" s="1177">
        <f t="shared" si="0"/>
        <v>4.5</v>
      </c>
      <c r="O34" s="1825">
        <f t="shared" si="2"/>
        <v>350</v>
      </c>
      <c r="P34" s="1181">
        <f t="shared" si="3"/>
        <v>1</v>
      </c>
      <c r="Q34" s="2447">
        <v>1</v>
      </c>
      <c r="S34" s="781"/>
      <c r="T34" s="795"/>
      <c r="U34" s="405"/>
      <c r="V34" s="169"/>
      <c r="W34" s="115"/>
      <c r="X34" s="115"/>
      <c r="Y34" s="115"/>
      <c r="Z34" s="783"/>
      <c r="AA34" s="135"/>
      <c r="AB34" s="115"/>
      <c r="AC34" s="784"/>
      <c r="AD34" s="115"/>
      <c r="AE34" s="3101"/>
      <c r="AF34" s="115"/>
      <c r="AH34" s="115"/>
      <c r="AI34" s="115"/>
    </row>
    <row r="35" spans="1:35" ht="15.75" customHeight="1">
      <c r="A35" s="520">
        <v>26</v>
      </c>
      <c r="B35" s="247" t="s">
        <v>225</v>
      </c>
      <c r="C35" s="2403">
        <f>(Q35/100)*10</f>
        <v>0.1</v>
      </c>
      <c r="D35" s="177">
        <f>'7-11л. РАСКЛАДКА'!T39</f>
        <v>0</v>
      </c>
      <c r="E35" s="81">
        <f>'7-11л. РАСКЛАДКА'!T97</f>
        <v>0</v>
      </c>
      <c r="F35" s="81">
        <f>'7-11л. РАСКЛАДКА'!T156</f>
        <v>0</v>
      </c>
      <c r="G35" s="81">
        <f>'7-11л. РАСКЛАДКА'!T213</f>
        <v>0</v>
      </c>
      <c r="H35" s="81">
        <f>'7-11л. РАСКЛАДКА'!T270</f>
        <v>0</v>
      </c>
      <c r="I35" s="81">
        <f>'7-11л. РАСКЛАДКА'!T326</f>
        <v>0</v>
      </c>
      <c r="J35" s="81">
        <f>'7-11л. РАСКЛАДКА'!T382</f>
        <v>0</v>
      </c>
      <c r="K35" s="81">
        <f>'7-11л. РАСКЛАДКА'!T435</f>
        <v>0</v>
      </c>
      <c r="L35" s="81">
        <f>'7-11л. РАСКЛАДКА'!T489</f>
        <v>0</v>
      </c>
      <c r="M35" s="1173">
        <f>'7-11л. РАСКЛАДКА'!T542</f>
        <v>0</v>
      </c>
      <c r="N35" s="1177">
        <f t="shared" si="0"/>
        <v>0</v>
      </c>
      <c r="O35" s="1825">
        <f t="shared" si="2"/>
        <v>-100</v>
      </c>
      <c r="P35" s="1181">
        <f t="shared" si="3"/>
        <v>1</v>
      </c>
      <c r="Q35" s="2447">
        <v>1</v>
      </c>
      <c r="S35" s="781"/>
      <c r="T35" s="787"/>
      <c r="U35" s="405"/>
      <c r="V35" s="169"/>
      <c r="W35" s="115"/>
      <c r="X35" s="115"/>
      <c r="Y35" s="115"/>
      <c r="Z35" s="783"/>
      <c r="AA35" s="135"/>
      <c r="AB35" s="115"/>
      <c r="AC35" s="784"/>
      <c r="AD35" s="115"/>
      <c r="AE35" s="3098"/>
      <c r="AF35" s="115"/>
      <c r="AH35" s="115"/>
      <c r="AI35" s="115"/>
    </row>
    <row r="36" spans="1:35" ht="12" customHeight="1">
      <c r="A36" s="520">
        <v>27</v>
      </c>
      <c r="B36" s="247" t="s">
        <v>115</v>
      </c>
      <c r="C36" s="2403">
        <f t="shared" si="1"/>
        <v>0.2</v>
      </c>
      <c r="D36" s="177">
        <f>'7-11л. РАСКЛАДКА'!T40</f>
        <v>3</v>
      </c>
      <c r="E36" s="81">
        <f>'7-11л. РАСКЛАДКА'!T98</f>
        <v>0</v>
      </c>
      <c r="F36" s="81">
        <f>'7-11л. РАСКЛАДКА'!T157</f>
        <v>0</v>
      </c>
      <c r="G36" s="81">
        <f>'7-11л. РАСКЛАДКА'!T214</f>
        <v>0</v>
      </c>
      <c r="H36" s="81">
        <f>'7-11л. РАСКЛАДКА'!T271</f>
        <v>0</v>
      </c>
      <c r="I36" s="81">
        <f>'7-11л. РАСКЛАДКА'!T327</f>
        <v>0</v>
      </c>
      <c r="J36" s="81">
        <f>'7-11л. РАСКЛАДКА'!T383</f>
        <v>0</v>
      </c>
      <c r="K36" s="81">
        <f>'7-11л. РАСКЛАДКА'!T436</f>
        <v>0</v>
      </c>
      <c r="L36" s="81">
        <f>'7-11л. РАСКЛАДКА'!T490</f>
        <v>0</v>
      </c>
      <c r="M36" s="1173">
        <f>'7-11л. РАСКЛАДКА'!T543</f>
        <v>0</v>
      </c>
      <c r="N36" s="1177">
        <f t="shared" si="0"/>
        <v>3</v>
      </c>
      <c r="O36" s="1825">
        <f t="shared" si="2"/>
        <v>50</v>
      </c>
      <c r="P36" s="1181">
        <f t="shared" si="3"/>
        <v>2</v>
      </c>
      <c r="Q36" s="2447">
        <v>2</v>
      </c>
      <c r="S36" s="781"/>
      <c r="T36" s="795"/>
      <c r="U36" s="405"/>
      <c r="V36" s="169"/>
      <c r="W36" s="115"/>
      <c r="X36" s="115"/>
      <c r="Y36" s="115"/>
      <c r="Z36" s="783"/>
      <c r="AA36" s="135"/>
      <c r="AB36" s="115"/>
      <c r="AC36" s="784"/>
      <c r="AD36" s="115"/>
      <c r="AE36" s="3098"/>
      <c r="AF36" s="115"/>
      <c r="AH36" s="115"/>
      <c r="AI36" s="115"/>
    </row>
    <row r="37" spans="1:35" ht="12" hidden="1" customHeight="1">
      <c r="A37" s="520">
        <v>28</v>
      </c>
      <c r="B37" s="247" t="s">
        <v>53</v>
      </c>
      <c r="C37" s="2403">
        <f t="shared" si="1"/>
        <v>0.02</v>
      </c>
      <c r="D37" s="177">
        <f>'7-11л. РАСКЛАДКА'!T41</f>
        <v>0</v>
      </c>
      <c r="E37" s="81">
        <f>'7-11л. РАСКЛАДКА'!T99</f>
        <v>0</v>
      </c>
      <c r="F37" s="81">
        <f>'7-11л. РАСКЛАДКА'!T158</f>
        <v>0</v>
      </c>
      <c r="G37" s="81">
        <f>'7-11л. РАСКЛАДКА'!T215</f>
        <v>0</v>
      </c>
      <c r="H37" s="81">
        <f>'7-11л. РАСКЛАДКА'!T272</f>
        <v>0</v>
      </c>
      <c r="I37" s="81">
        <f>'7-11л. РАСКЛАДКА'!T328</f>
        <v>0</v>
      </c>
      <c r="J37" s="81">
        <f>'7-11л. РАСКЛАДКА'!T384</f>
        <v>0</v>
      </c>
      <c r="K37" s="81">
        <f>'7-11л. РАСКЛАДКА'!T437</f>
        <v>0</v>
      </c>
      <c r="L37" s="81">
        <f>'7-11л. РАСКЛАДКА'!T491</f>
        <v>0</v>
      </c>
      <c r="M37" s="1173">
        <f>'7-11л. РАСКЛАДКА'!T544</f>
        <v>0</v>
      </c>
      <c r="N37" s="1177">
        <f t="shared" si="0"/>
        <v>0</v>
      </c>
      <c r="O37" s="1828">
        <f t="shared" si="2"/>
        <v>-100</v>
      </c>
      <c r="P37" s="1181">
        <f t="shared" si="3"/>
        <v>0.2</v>
      </c>
      <c r="Q37" s="2447">
        <v>0.2</v>
      </c>
      <c r="S37" s="781"/>
      <c r="T37" s="787"/>
      <c r="U37" s="405"/>
      <c r="V37" s="169"/>
      <c r="W37" s="115"/>
      <c r="X37" s="115"/>
      <c r="Y37" s="115"/>
      <c r="Z37" s="783"/>
      <c r="AA37" s="135"/>
      <c r="AB37" s="115"/>
      <c r="AC37" s="784"/>
      <c r="AD37" s="115"/>
      <c r="AE37" s="3101"/>
      <c r="AF37" s="115"/>
      <c r="AH37" s="115"/>
      <c r="AI37" s="115"/>
    </row>
    <row r="38" spans="1:35" ht="12.75" customHeight="1">
      <c r="A38" s="520">
        <v>29</v>
      </c>
      <c r="B38" s="563" t="s">
        <v>226</v>
      </c>
      <c r="C38" s="2403">
        <f t="shared" si="1"/>
        <v>0.3</v>
      </c>
      <c r="D38" s="177">
        <f>'7-11л. РАСКЛАДКА'!T42</f>
        <v>0</v>
      </c>
      <c r="E38" s="81">
        <f>'7-11л. РАСКЛАДКА'!T100</f>
        <v>0.2</v>
      </c>
      <c r="F38" s="81">
        <f>'7-11л. РАСКЛАДКА'!T159</f>
        <v>0</v>
      </c>
      <c r="G38" s="81">
        <f>'7-11л. РАСКЛАДКА'!T216</f>
        <v>0.36</v>
      </c>
      <c r="H38" s="81">
        <f>'7-11л. РАСКЛАДКА'!T273</f>
        <v>0.2</v>
      </c>
      <c r="I38" s="81">
        <f>'7-11л. РАСКЛАДКА'!T329</f>
        <v>0.38</v>
      </c>
      <c r="J38" s="81">
        <f>'7-11л. РАСКЛАДКА'!T385</f>
        <v>0.16</v>
      </c>
      <c r="K38" s="81">
        <f>'7-11л. РАСКЛАДКА'!T438</f>
        <v>0.5</v>
      </c>
      <c r="L38" s="81">
        <f>'7-11л. РАСКЛАДКА'!T492</f>
        <v>0.16</v>
      </c>
      <c r="M38" s="1173">
        <f>'7-11л. РАСКЛАДКА'!T545</f>
        <v>0.5</v>
      </c>
      <c r="N38" s="1177">
        <f t="shared" si="0"/>
        <v>2.46</v>
      </c>
      <c r="O38" s="1828">
        <f t="shared" si="2"/>
        <v>-18</v>
      </c>
      <c r="P38" s="1181">
        <f t="shared" si="3"/>
        <v>3</v>
      </c>
      <c r="Q38" s="2447">
        <v>3</v>
      </c>
      <c r="S38" s="781"/>
      <c r="T38" s="787"/>
      <c r="U38" s="405"/>
      <c r="V38" s="169"/>
      <c r="W38" s="115"/>
      <c r="X38" s="115"/>
      <c r="Y38" s="115"/>
      <c r="Z38" s="783"/>
      <c r="AA38" s="135"/>
      <c r="AB38" s="115"/>
      <c r="AC38" s="784"/>
      <c r="AD38" s="115"/>
      <c r="AE38" s="3098"/>
      <c r="AF38" s="115"/>
      <c r="AH38" s="115"/>
      <c r="AI38" s="115"/>
    </row>
    <row r="39" spans="1:35" ht="13.5" customHeight="1">
      <c r="A39" s="520">
        <v>30</v>
      </c>
      <c r="B39" s="247" t="s">
        <v>116</v>
      </c>
      <c r="C39" s="2403">
        <f t="shared" si="1"/>
        <v>0.3</v>
      </c>
      <c r="D39" s="177">
        <f>'7-11л. РАСКЛАДКА'!T43</f>
        <v>0</v>
      </c>
      <c r="E39" s="81">
        <f>'7-11л. РАСКЛАДКА'!T101</f>
        <v>0</v>
      </c>
      <c r="F39" s="81">
        <f>'7-11л. РАСКЛАДКА'!T160</f>
        <v>0.75</v>
      </c>
      <c r="G39" s="81">
        <f>'7-11л. РАСКЛАДКА'!T217</f>
        <v>0</v>
      </c>
      <c r="H39" s="81">
        <f>'7-11л. РАСКЛАДКА'!T274</f>
        <v>0</v>
      </c>
      <c r="I39" s="81">
        <f>'7-11л. РАСКЛАДКА'!T330</f>
        <v>0</v>
      </c>
      <c r="J39" s="81">
        <f>'7-11л. РАСКЛАДКА'!T386</f>
        <v>0</v>
      </c>
      <c r="K39" s="81">
        <f>'7-11л. РАСКЛАДКА'!T439</f>
        <v>0</v>
      </c>
      <c r="L39" s="81">
        <f>'7-11л. РАСКЛАДКА'!T493</f>
        <v>0</v>
      </c>
      <c r="M39" s="1173">
        <f>'7-11л. РАСКЛАДКА'!T546</f>
        <v>0</v>
      </c>
      <c r="N39" s="1177">
        <f t="shared" si="0"/>
        <v>0.75</v>
      </c>
      <c r="O39" s="1828">
        <f t="shared" si="2"/>
        <v>-75</v>
      </c>
      <c r="P39" s="1181">
        <f t="shared" si="3"/>
        <v>3</v>
      </c>
      <c r="Q39" s="2447">
        <v>3</v>
      </c>
      <c r="S39" s="786"/>
      <c r="T39" s="795"/>
      <c r="U39" s="405"/>
      <c r="V39" s="169"/>
      <c r="W39" s="115"/>
      <c r="X39" s="115"/>
      <c r="Y39" s="115"/>
      <c r="Z39" s="783"/>
      <c r="AA39" s="135"/>
      <c r="AB39" s="115"/>
      <c r="AC39" s="784"/>
      <c r="AD39" s="115"/>
      <c r="AE39" s="3098"/>
      <c r="AF39" s="115"/>
      <c r="AH39" s="115"/>
      <c r="AI39" s="115"/>
    </row>
    <row r="40" spans="1:35" ht="14.25" customHeight="1">
      <c r="A40" s="520">
        <v>31</v>
      </c>
      <c r="B40" s="247" t="s">
        <v>117</v>
      </c>
      <c r="C40" s="2403">
        <f t="shared" si="1"/>
        <v>0.2</v>
      </c>
      <c r="D40" s="177">
        <f>'7-11л. РАСКЛАДКА'!T44</f>
        <v>0</v>
      </c>
      <c r="E40" s="81">
        <f>'7-11л. РАСКЛАДКА'!T102</f>
        <v>4.0000000000000002E-4</v>
      </c>
      <c r="F40" s="81">
        <f>'7-11л. РАСКЛАДКА'!T161</f>
        <v>2.5000000000000001E-2</v>
      </c>
      <c r="G40" s="81">
        <f>'7-11л. РАСКЛАДКА'!T218</f>
        <v>0</v>
      </c>
      <c r="H40" s="81">
        <f>'7-11л. РАСКЛАДКА'!T275</f>
        <v>4.0000000000000001E-3</v>
      </c>
      <c r="I40" s="81">
        <f>'7-11л. РАСКЛАДКА'!T331</f>
        <v>0.2</v>
      </c>
      <c r="J40" s="81">
        <f>'7-11л. РАСКЛАДКА'!T387</f>
        <v>1E-3</v>
      </c>
      <c r="K40" s="81">
        <f>'7-11л. РАСКЛАДКА'!T440</f>
        <v>4.0000000000000001E-3</v>
      </c>
      <c r="L40" s="81">
        <f>'7-11л. РАСКЛАДКА'!T494</f>
        <v>1E-3</v>
      </c>
      <c r="M40" s="1173">
        <f>'7-11л. РАСКЛАДКА'!T547</f>
        <v>0</v>
      </c>
      <c r="N40" s="1197">
        <f t="shared" si="0"/>
        <v>0.23540000000000003</v>
      </c>
      <c r="O40" s="1828">
        <f t="shared" si="2"/>
        <v>-88.23</v>
      </c>
      <c r="P40" s="1181">
        <f t="shared" si="3"/>
        <v>2</v>
      </c>
      <c r="Q40" s="2447">
        <v>2</v>
      </c>
      <c r="S40" s="786"/>
      <c r="T40" s="787"/>
      <c r="U40" s="405"/>
      <c r="V40" s="169"/>
      <c r="W40" s="115"/>
      <c r="X40" s="115"/>
      <c r="Y40" s="115"/>
      <c r="Z40" s="783"/>
      <c r="AA40" s="135"/>
      <c r="AB40" s="115"/>
      <c r="AC40" s="784"/>
      <c r="AD40" s="115"/>
      <c r="AE40" s="3102"/>
      <c r="AF40" s="115"/>
      <c r="AH40" s="115"/>
      <c r="AI40" s="115"/>
    </row>
    <row r="41" spans="1:35" ht="15" customHeight="1">
      <c r="A41" s="520">
        <v>32</v>
      </c>
      <c r="B41" s="247" t="s">
        <v>55</v>
      </c>
      <c r="C41" s="2403">
        <f t="shared" si="1"/>
        <v>7.7</v>
      </c>
      <c r="D41" s="808">
        <f>'7-11л. МЕНЮ '!D90</f>
        <v>9.5500000000000007</v>
      </c>
      <c r="E41" s="99">
        <f>'7-11л. МЕНЮ '!D142</f>
        <v>8.5919999999999987</v>
      </c>
      <c r="F41" s="99">
        <f>'7-11л. МЕНЮ '!D199</f>
        <v>8.5869999999999997</v>
      </c>
      <c r="G41" s="99">
        <f>'7-11л. МЕНЮ '!D254</f>
        <v>3.0149999999999997</v>
      </c>
      <c r="H41" s="99">
        <f>'7-11л. МЕНЮ '!D307</f>
        <v>8.7560000000000002</v>
      </c>
      <c r="I41" s="99">
        <f>'7-11л. МЕНЮ '!D419</f>
        <v>5.3859999999999992</v>
      </c>
      <c r="J41" s="99">
        <f>'7-11л. МЕНЮ '!D474</f>
        <v>7.6899999999999995</v>
      </c>
      <c r="K41" s="83">
        <f>'7-11л. МЕНЮ '!D530</f>
        <v>7.3069999999999995</v>
      </c>
      <c r="L41" s="99">
        <f>'7-11л. МЕНЮ '!D584</f>
        <v>8.2099999999999991</v>
      </c>
      <c r="M41" s="1174">
        <f>'7-11л. МЕНЮ '!D638</f>
        <v>9.907</v>
      </c>
      <c r="N41" s="1177">
        <f t="shared" si="0"/>
        <v>76.999999999999986</v>
      </c>
      <c r="O41" s="1742">
        <f t="shared" si="2"/>
        <v>0</v>
      </c>
      <c r="P41" s="1181">
        <f t="shared" si="3"/>
        <v>77</v>
      </c>
      <c r="Q41" s="2447">
        <v>77</v>
      </c>
      <c r="S41" s="786"/>
      <c r="T41" s="795"/>
      <c r="U41" s="405"/>
      <c r="V41" s="169"/>
      <c r="W41" s="115"/>
      <c r="X41" s="115"/>
      <c r="Y41" s="115"/>
      <c r="Z41" s="783"/>
      <c r="AA41" s="135"/>
      <c r="AB41" s="115"/>
      <c r="AC41" s="784"/>
      <c r="AD41" s="115"/>
      <c r="AE41" s="3098"/>
      <c r="AF41" s="115"/>
      <c r="AH41" s="115"/>
      <c r="AI41" s="115"/>
    </row>
    <row r="42" spans="1:35" ht="12.75" customHeight="1">
      <c r="A42" s="520">
        <v>33</v>
      </c>
      <c r="B42" s="247" t="s">
        <v>56</v>
      </c>
      <c r="C42" s="2403">
        <f t="shared" si="1"/>
        <v>7.9</v>
      </c>
      <c r="D42" s="808">
        <f>'7-11л. МЕНЮ '!E90</f>
        <v>8.4500000000000011</v>
      </c>
      <c r="E42" s="99">
        <f>'7-11л. МЕНЮ '!E142</f>
        <v>7.532</v>
      </c>
      <c r="F42" s="99">
        <f>'7-11л. МЕНЮ '!E199</f>
        <v>7.7069999999999999</v>
      </c>
      <c r="G42" s="99">
        <f>'7-11л. МЕНЮ '!E254</f>
        <v>5.7279999999999998</v>
      </c>
      <c r="H42" s="99">
        <f>'7-11л. МЕНЮ '!E307</f>
        <v>10.083</v>
      </c>
      <c r="I42" s="99">
        <f>'7-11л. МЕНЮ '!E419</f>
        <v>7.7140000000000004</v>
      </c>
      <c r="J42" s="99">
        <f>'7-11л. МЕНЮ '!E474</f>
        <v>7.7949999999999999</v>
      </c>
      <c r="K42" s="99">
        <f>'7-11л. МЕНЮ '!E530</f>
        <v>7.4020000000000001</v>
      </c>
      <c r="L42" s="99">
        <f>'7-11л. МЕНЮ '!E584</f>
        <v>7.3620000000000001</v>
      </c>
      <c r="M42" s="1174">
        <f>'7-11л. МЕНЮ '!E638</f>
        <v>9.2270000000000003</v>
      </c>
      <c r="N42" s="1177">
        <f t="shared" si="0"/>
        <v>79</v>
      </c>
      <c r="O42" s="1742">
        <f t="shared" si="2"/>
        <v>0</v>
      </c>
      <c r="P42" s="1181">
        <f t="shared" si="3"/>
        <v>79</v>
      </c>
      <c r="Q42" s="2447">
        <v>79</v>
      </c>
      <c r="S42" s="786"/>
      <c r="T42" s="795"/>
      <c r="U42" s="405"/>
      <c r="V42" s="169"/>
      <c r="W42" s="115"/>
      <c r="X42" s="115"/>
      <c r="Y42" s="115"/>
      <c r="Z42" s="783"/>
      <c r="AA42" s="135"/>
      <c r="AB42" s="115"/>
      <c r="AC42" s="784"/>
      <c r="AD42" s="115"/>
      <c r="AE42" s="3083"/>
      <c r="AF42" s="115"/>
      <c r="AH42" s="115"/>
      <c r="AI42" s="115"/>
    </row>
    <row r="43" spans="1:35" ht="12.75" customHeight="1">
      <c r="A43" s="520">
        <v>34</v>
      </c>
      <c r="B43" s="247" t="s">
        <v>57</v>
      </c>
      <c r="C43" s="2403">
        <f t="shared" si="1"/>
        <v>33.5</v>
      </c>
      <c r="D43" s="810">
        <f>'7-11л. МЕНЮ '!F90</f>
        <v>42.241</v>
      </c>
      <c r="E43" s="99">
        <f>'7-11л. МЕНЮ '!F142</f>
        <v>33.091000000000001</v>
      </c>
      <c r="F43" s="99">
        <f>'7-11л. МЕНЮ '!F199</f>
        <v>35.052999999999997</v>
      </c>
      <c r="G43" s="99">
        <f>'7-11л. МЕНЮ '!F254</f>
        <v>30.933</v>
      </c>
      <c r="H43" s="99">
        <f>'7-11л. МЕНЮ '!F307</f>
        <v>26.181999999999999</v>
      </c>
      <c r="I43" s="99">
        <f>'7-11л. МЕНЮ '!F419</f>
        <v>35.682000000000002</v>
      </c>
      <c r="J43" s="99">
        <f>'7-11л. МЕНЮ '!F474</f>
        <v>34.630000000000003</v>
      </c>
      <c r="K43" s="99">
        <f>'7-11л. МЕНЮ '!F530</f>
        <v>34.783000000000001</v>
      </c>
      <c r="L43" s="99">
        <f>'7-11л. МЕНЮ '!F584</f>
        <v>33.96</v>
      </c>
      <c r="M43" s="1174">
        <f>'7-11л. МЕНЮ '!F638</f>
        <v>28.445</v>
      </c>
      <c r="N43" s="1177">
        <f t="shared" si="0"/>
        <v>334.99999999999994</v>
      </c>
      <c r="O43" s="1742">
        <f t="shared" si="2"/>
        <v>0</v>
      </c>
      <c r="P43" s="1181">
        <f t="shared" si="3"/>
        <v>335</v>
      </c>
      <c r="Q43" s="2447">
        <v>335</v>
      </c>
      <c r="S43" s="786"/>
      <c r="T43" s="795"/>
      <c r="U43" s="405"/>
      <c r="V43" s="169"/>
      <c r="W43" s="115"/>
      <c r="X43" s="115"/>
      <c r="Y43" s="115"/>
      <c r="Z43" s="783"/>
      <c r="AA43" s="135"/>
      <c r="AB43" s="115"/>
      <c r="AC43" s="784"/>
      <c r="AD43" s="115"/>
      <c r="AE43" s="3083"/>
      <c r="AF43" s="115"/>
      <c r="AH43" s="115"/>
      <c r="AI43" s="115"/>
    </row>
    <row r="44" spans="1:35" ht="15" customHeight="1" thickBot="1">
      <c r="A44" s="564">
        <v>35</v>
      </c>
      <c r="B44" s="565" t="s">
        <v>58</v>
      </c>
      <c r="C44" s="2407">
        <f t="shared" si="1"/>
        <v>235</v>
      </c>
      <c r="D44" s="811">
        <f>'7-11л. МЕНЮ '!G90</f>
        <v>239.66200000000001</v>
      </c>
      <c r="E44" s="103">
        <f>'7-11л. МЕНЮ '!G142</f>
        <v>235.62</v>
      </c>
      <c r="F44" s="103">
        <f>'7-11л. МЕНЮ '!G199</f>
        <v>238.07399999999998</v>
      </c>
      <c r="G44" s="103">
        <f>'7-11л. МЕНЮ '!G254</f>
        <v>230.34500000000003</v>
      </c>
      <c r="H44" s="103">
        <f>'7-11л. МЕНЮ '!G307</f>
        <v>231.29900000000001</v>
      </c>
      <c r="I44" s="103">
        <f>'7-11л. МЕНЮ '!G419</f>
        <v>234.48299999999998</v>
      </c>
      <c r="J44" s="137">
        <f>'7-11л. МЕНЮ '!G474</f>
        <v>237.83500000000001</v>
      </c>
      <c r="K44" s="103">
        <f>'7-11л. МЕНЮ '!G530</f>
        <v>234.97800000000001</v>
      </c>
      <c r="L44" s="103">
        <f>'7-11л. МЕНЮ '!G584</f>
        <v>235.738</v>
      </c>
      <c r="M44" s="1175">
        <f>'7-11л. МЕНЮ '!G638</f>
        <v>231.96600000000001</v>
      </c>
      <c r="N44" s="1178">
        <f t="shared" si="0"/>
        <v>2350</v>
      </c>
      <c r="O44" s="1884">
        <f t="shared" si="2"/>
        <v>0</v>
      </c>
      <c r="P44" s="1182">
        <f t="shared" si="3"/>
        <v>2350</v>
      </c>
      <c r="Q44" s="2448">
        <v>2350</v>
      </c>
      <c r="S44" s="789"/>
      <c r="T44" s="795"/>
      <c r="U44" s="405"/>
      <c r="V44" s="169"/>
      <c r="W44" s="115"/>
      <c r="X44" s="115"/>
      <c r="Y44" s="115"/>
      <c r="Z44" s="802"/>
      <c r="AA44" s="135"/>
      <c r="AB44" s="115"/>
      <c r="AC44" s="784"/>
      <c r="AD44" s="115"/>
      <c r="AE44" s="3083"/>
      <c r="AF44" s="115"/>
      <c r="AH44" s="115"/>
      <c r="AI44" s="115"/>
    </row>
    <row r="47" spans="1:35" ht="13.5" customHeight="1"/>
    <row r="48" spans="1:35" ht="12.75" customHeight="1"/>
    <row r="49" spans="1:17" ht="12.75" customHeight="1"/>
    <row r="50" spans="1:17" ht="11.25" customHeight="1"/>
    <row r="51" spans="1:17" ht="11.25" customHeight="1"/>
    <row r="53" spans="1:17">
      <c r="A53" t="s">
        <v>231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7">
      <c r="A54" t="s">
        <v>232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</row>
    <row r="55" spans="1:17">
      <c r="A55" t="s">
        <v>233</v>
      </c>
      <c r="N55" s="286"/>
      <c r="O55" s="286"/>
    </row>
    <row r="56" spans="1:1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86"/>
      <c r="Q56" s="286"/>
    </row>
    <row r="57" spans="1:17">
      <c r="A57" s="1" t="s">
        <v>234</v>
      </c>
    </row>
    <row r="58" spans="1:17">
      <c r="A58" t="s">
        <v>235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86"/>
      <c r="Q59" s="286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7" spans="1:30">
      <c r="A87" s="211"/>
      <c r="B87" s="115"/>
      <c r="C87" s="211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9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</row>
    <row r="88" spans="1:30">
      <c r="A88" s="115"/>
      <c r="B88" s="135"/>
      <c r="C88" s="405"/>
      <c r="D88" s="215"/>
      <c r="E88" s="215"/>
      <c r="F88" s="215"/>
      <c r="G88" s="215"/>
      <c r="H88" s="215"/>
      <c r="I88" s="215"/>
      <c r="J88" s="215"/>
      <c r="K88" s="215"/>
      <c r="L88" s="135"/>
      <c r="M88" s="135"/>
      <c r="N88" s="107"/>
      <c r="O88" s="107"/>
      <c r="P88" s="135"/>
      <c r="Q88" s="405"/>
      <c r="R88" s="115"/>
      <c r="S88" s="405"/>
      <c r="T88" s="13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</row>
    <row r="89" spans="1:30">
      <c r="A89" s="115"/>
      <c r="B89" s="135"/>
      <c r="C89" s="107"/>
      <c r="D89" s="215"/>
      <c r="E89" s="215"/>
      <c r="F89" s="215"/>
      <c r="G89" s="215"/>
      <c r="H89" s="215"/>
      <c r="I89" s="215"/>
      <c r="J89" s="215"/>
      <c r="K89" s="215"/>
      <c r="L89" s="135"/>
      <c r="M89" s="135"/>
      <c r="N89" s="107"/>
      <c r="O89" s="107"/>
      <c r="P89" s="135"/>
      <c r="Q89" s="405"/>
      <c r="R89" s="115"/>
      <c r="S89" s="405"/>
      <c r="T89" s="13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</row>
    <row r="90" spans="1:30">
      <c r="A90" s="115"/>
      <c r="B90" s="405"/>
      <c r="C90" s="405"/>
      <c r="D90" s="215"/>
      <c r="E90" s="215"/>
      <c r="F90" s="215"/>
      <c r="G90" s="215"/>
      <c r="H90" s="115"/>
      <c r="I90" s="115"/>
      <c r="J90" s="215"/>
      <c r="K90" s="113"/>
      <c r="L90" s="135"/>
      <c r="M90" s="135"/>
      <c r="N90" s="107"/>
      <c r="O90" s="107"/>
      <c r="P90" s="405"/>
      <c r="Q90" s="405"/>
      <c r="R90" s="115"/>
      <c r="S90" s="405"/>
      <c r="T90" s="135"/>
      <c r="U90" s="115"/>
      <c r="V90" s="115"/>
      <c r="W90" s="115"/>
      <c r="X90" s="115"/>
      <c r="Y90" s="115"/>
      <c r="Z90" s="115"/>
      <c r="AA90" s="778"/>
      <c r="AB90" s="115"/>
      <c r="AC90" s="115"/>
      <c r="AD90" s="115"/>
    </row>
    <row r="91" spans="1:30">
      <c r="A91" s="115"/>
      <c r="B91" s="135"/>
      <c r="C91" s="13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107"/>
      <c r="O91" s="107"/>
      <c r="P91" s="405"/>
      <c r="Q91" s="405"/>
      <c r="R91" s="115"/>
      <c r="S91" s="405"/>
      <c r="T91" s="135"/>
      <c r="U91" s="115"/>
      <c r="V91" s="115"/>
      <c r="W91" s="115"/>
      <c r="X91" s="115"/>
      <c r="Y91" s="366"/>
      <c r="Z91" s="115"/>
      <c r="AA91" s="778"/>
      <c r="AB91" s="115"/>
      <c r="AC91" s="115"/>
      <c r="AD91" s="115"/>
    </row>
    <row r="92" spans="1:30">
      <c r="A92" s="115"/>
      <c r="B92" s="405"/>
      <c r="C92" s="11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107"/>
      <c r="O92" s="107"/>
      <c r="P92" s="135"/>
      <c r="Q92" s="405"/>
      <c r="R92" s="115"/>
      <c r="S92" s="405"/>
      <c r="T92" s="135"/>
      <c r="U92" s="115"/>
      <c r="V92" s="115"/>
      <c r="W92" s="115"/>
      <c r="X92" s="115"/>
      <c r="Y92" s="366"/>
      <c r="Z92" s="115"/>
      <c r="AA92" s="779"/>
      <c r="AB92" s="115"/>
      <c r="AC92" s="115"/>
      <c r="AD92" s="115"/>
    </row>
    <row r="93" spans="1:30">
      <c r="A93" s="115"/>
      <c r="B93" s="135"/>
      <c r="C93" s="215"/>
      <c r="D93" s="135"/>
      <c r="E93" s="135"/>
      <c r="F93" s="135"/>
      <c r="G93" s="135"/>
      <c r="H93" s="110"/>
      <c r="I93" s="135"/>
      <c r="J93" s="135"/>
      <c r="K93" s="135"/>
      <c r="L93" s="135"/>
      <c r="M93" s="110"/>
      <c r="N93" s="107"/>
      <c r="O93" s="107"/>
      <c r="P93" s="215"/>
      <c r="Q93" s="405"/>
      <c r="R93" s="135"/>
      <c r="S93" s="405"/>
      <c r="T93" s="135"/>
      <c r="U93" s="115"/>
      <c r="V93" s="296"/>
      <c r="W93" s="405"/>
      <c r="X93" s="169"/>
      <c r="Y93" s="780"/>
      <c r="Z93" s="115"/>
      <c r="AA93" s="779"/>
      <c r="AB93" s="115"/>
      <c r="AC93" s="115"/>
      <c r="AD93" s="115"/>
    </row>
    <row r="94" spans="1:30">
      <c r="A94" s="169"/>
      <c r="B94" s="135"/>
      <c r="C94" s="781"/>
      <c r="D94" s="797"/>
      <c r="E94" s="782"/>
      <c r="F94" s="782"/>
      <c r="G94" s="782"/>
      <c r="H94" s="782"/>
      <c r="I94" s="782"/>
      <c r="J94" s="782"/>
      <c r="K94" s="782"/>
      <c r="L94" s="782"/>
      <c r="M94" s="782"/>
      <c r="N94" s="781"/>
      <c r="O94" s="405"/>
      <c r="P94" s="405"/>
      <c r="Q94" s="115"/>
      <c r="R94" s="612"/>
      <c r="S94" s="115"/>
      <c r="T94" s="115"/>
      <c r="U94" s="115"/>
      <c r="V94" s="783"/>
      <c r="W94" s="135"/>
      <c r="X94" s="130"/>
      <c r="Y94" s="784"/>
      <c r="Z94" s="115"/>
      <c r="AA94" s="785"/>
      <c r="AB94" s="115"/>
      <c r="AC94" s="115"/>
      <c r="AD94" s="115"/>
    </row>
    <row r="95" spans="1:30">
      <c r="A95" s="169"/>
      <c r="B95" s="135"/>
      <c r="C95" s="781"/>
      <c r="D95" s="797"/>
      <c r="E95" s="782"/>
      <c r="F95" s="782"/>
      <c r="G95" s="782"/>
      <c r="H95" s="782"/>
      <c r="I95" s="782"/>
      <c r="J95" s="782"/>
      <c r="K95" s="782"/>
      <c r="L95" s="782"/>
      <c r="M95" s="782"/>
      <c r="N95" s="786"/>
      <c r="O95" s="787"/>
      <c r="P95" s="405"/>
      <c r="Q95" s="115"/>
      <c r="R95" s="115"/>
      <c r="S95" s="115"/>
      <c r="T95" s="115"/>
      <c r="U95" s="115"/>
      <c r="V95" s="783"/>
      <c r="W95" s="135"/>
      <c r="X95" s="130"/>
      <c r="Y95" s="784"/>
      <c r="Z95" s="115"/>
      <c r="AA95" s="785"/>
      <c r="AB95" s="115"/>
      <c r="AC95" s="115"/>
      <c r="AD95" s="115"/>
    </row>
    <row r="96" spans="1:30">
      <c r="A96" s="169"/>
      <c r="B96" s="135"/>
      <c r="C96" s="781"/>
      <c r="D96" s="797"/>
      <c r="E96" s="782"/>
      <c r="F96" s="782"/>
      <c r="G96" s="797"/>
      <c r="H96" s="782"/>
      <c r="I96" s="782"/>
      <c r="J96" s="797"/>
      <c r="K96" s="782"/>
      <c r="L96" s="782"/>
      <c r="M96" s="782"/>
      <c r="N96" s="781"/>
      <c r="O96" s="787"/>
      <c r="P96" s="405"/>
      <c r="Q96" s="115"/>
      <c r="R96" s="115"/>
      <c r="S96" s="115"/>
      <c r="T96" s="115"/>
      <c r="U96" s="115"/>
      <c r="V96" s="783"/>
      <c r="W96" s="135"/>
      <c r="X96" s="130"/>
      <c r="Y96" s="784"/>
      <c r="Z96" s="115"/>
      <c r="AA96" s="788"/>
      <c r="AB96" s="115"/>
      <c r="AC96" s="115"/>
      <c r="AD96" s="115"/>
    </row>
    <row r="97" spans="1:30">
      <c r="A97" s="169"/>
      <c r="B97" s="135"/>
      <c r="C97" s="781"/>
      <c r="D97" s="797"/>
      <c r="E97" s="782"/>
      <c r="F97" s="782"/>
      <c r="G97" s="782"/>
      <c r="H97" s="782"/>
      <c r="I97" s="782"/>
      <c r="J97" s="782"/>
      <c r="K97" s="782"/>
      <c r="L97" s="782"/>
      <c r="M97" s="797"/>
      <c r="N97" s="789"/>
      <c r="O97" s="787"/>
      <c r="P97" s="405"/>
      <c r="Q97" s="115"/>
      <c r="R97" s="115"/>
      <c r="S97" s="115"/>
      <c r="T97" s="115"/>
      <c r="U97" s="115"/>
      <c r="V97" s="783"/>
      <c r="W97" s="135"/>
      <c r="X97" s="130"/>
      <c r="Y97" s="784"/>
      <c r="Z97" s="115"/>
      <c r="AA97" s="785"/>
      <c r="AB97" s="115"/>
      <c r="AC97" s="115"/>
      <c r="AD97" s="115"/>
    </row>
    <row r="98" spans="1:30">
      <c r="A98" s="169"/>
      <c r="B98" s="135"/>
      <c r="C98" s="781"/>
      <c r="D98" s="797"/>
      <c r="E98" s="782"/>
      <c r="F98" s="782"/>
      <c r="G98" s="782"/>
      <c r="H98" s="782"/>
      <c r="I98" s="782"/>
      <c r="J98" s="782"/>
      <c r="K98" s="782"/>
      <c r="L98" s="782"/>
      <c r="M98" s="782"/>
      <c r="N98" s="781"/>
      <c r="O98" s="787"/>
      <c r="P98" s="405"/>
      <c r="Q98" s="115"/>
      <c r="R98" s="115"/>
      <c r="S98" s="115"/>
      <c r="T98" s="115"/>
      <c r="U98" s="115"/>
      <c r="V98" s="783"/>
      <c r="W98" s="135"/>
      <c r="X98" s="130"/>
      <c r="Y98" s="784"/>
      <c r="Z98" s="115"/>
      <c r="AA98" s="790"/>
      <c r="AB98" s="115"/>
      <c r="AC98" s="115"/>
      <c r="AD98" s="115"/>
    </row>
    <row r="99" spans="1:30">
      <c r="A99" s="169"/>
      <c r="B99" s="135"/>
      <c r="C99" s="781"/>
      <c r="D99" s="797"/>
      <c r="E99" s="782"/>
      <c r="F99" s="782"/>
      <c r="G99" s="782"/>
      <c r="H99" s="782"/>
      <c r="I99" s="782"/>
      <c r="J99" s="782"/>
      <c r="K99" s="782"/>
      <c r="L99" s="782"/>
      <c r="M99" s="782"/>
      <c r="N99" s="781"/>
      <c r="O99" s="787"/>
      <c r="P99" s="405"/>
      <c r="Q99" s="115"/>
      <c r="R99" s="115"/>
      <c r="S99" s="115"/>
      <c r="T99" s="115"/>
      <c r="U99" s="115"/>
      <c r="V99" s="783"/>
      <c r="W99" s="135"/>
      <c r="X99" s="130"/>
      <c r="Y99" s="784"/>
      <c r="Z99" s="115"/>
      <c r="AA99" s="788"/>
      <c r="AB99" s="115"/>
      <c r="AC99" s="115"/>
      <c r="AD99" s="115"/>
    </row>
    <row r="100" spans="1:30">
      <c r="A100" s="169"/>
      <c r="B100" s="135"/>
      <c r="C100" s="781"/>
      <c r="D100" s="797"/>
      <c r="E100" s="782"/>
      <c r="F100" s="107"/>
      <c r="G100" s="792"/>
      <c r="H100" s="797"/>
      <c r="I100" s="782"/>
      <c r="J100" s="782"/>
      <c r="K100" s="782"/>
      <c r="L100" s="782"/>
      <c r="M100" s="782"/>
      <c r="N100" s="791"/>
      <c r="O100" s="787"/>
      <c r="P100" s="405"/>
      <c r="Q100" s="115"/>
      <c r="R100" s="115"/>
      <c r="S100" s="115"/>
      <c r="T100" s="115"/>
      <c r="U100" s="115"/>
      <c r="V100" s="783"/>
      <c r="W100" s="135"/>
      <c r="X100" s="130"/>
      <c r="Y100" s="784"/>
      <c r="Z100" s="115"/>
      <c r="AA100" s="790"/>
      <c r="AB100" s="115"/>
      <c r="AC100" s="115"/>
      <c r="AD100" s="115"/>
    </row>
    <row r="101" spans="1:30">
      <c r="A101" s="169"/>
      <c r="B101" s="135"/>
      <c r="C101" s="781"/>
      <c r="D101" s="797"/>
      <c r="E101" s="782"/>
      <c r="F101" s="782"/>
      <c r="G101" s="782"/>
      <c r="H101" s="782"/>
      <c r="I101" s="782"/>
      <c r="J101" s="782"/>
      <c r="K101" s="782"/>
      <c r="L101" s="782"/>
      <c r="M101" s="782"/>
      <c r="N101" s="781"/>
      <c r="O101" s="787"/>
      <c r="P101" s="405"/>
      <c r="Q101" s="115"/>
      <c r="R101" s="115"/>
      <c r="S101" s="115"/>
      <c r="T101" s="115"/>
      <c r="U101" s="115"/>
      <c r="V101" s="783"/>
      <c r="W101" s="135"/>
      <c r="X101" s="130"/>
      <c r="Y101" s="784"/>
      <c r="Z101" s="115"/>
      <c r="AA101" s="785"/>
      <c r="AB101" s="115"/>
      <c r="AC101" s="115"/>
      <c r="AD101" s="115"/>
    </row>
    <row r="102" spans="1:30">
      <c r="A102" s="169"/>
      <c r="B102" s="135"/>
      <c r="C102" s="781"/>
      <c r="D102" s="797"/>
      <c r="E102" s="782"/>
      <c r="F102" s="782"/>
      <c r="G102" s="782"/>
      <c r="H102" s="782"/>
      <c r="I102" s="782"/>
      <c r="J102" s="782"/>
      <c r="K102" s="782"/>
      <c r="L102" s="782"/>
      <c r="M102" s="782"/>
      <c r="N102" s="781"/>
      <c r="O102" s="787"/>
      <c r="P102" s="405"/>
      <c r="Q102" s="115"/>
      <c r="R102" s="115"/>
      <c r="S102" s="115"/>
      <c r="T102" s="115"/>
      <c r="U102" s="115"/>
      <c r="V102" s="783"/>
      <c r="W102" s="135"/>
      <c r="X102" s="130"/>
      <c r="Y102" s="784"/>
      <c r="Z102" s="115"/>
      <c r="AA102" s="785"/>
      <c r="AB102" s="115"/>
      <c r="AC102" s="115"/>
      <c r="AD102" s="115"/>
    </row>
    <row r="103" spans="1:30" ht="12.75" customHeight="1">
      <c r="A103" s="169"/>
      <c r="B103" s="135"/>
      <c r="C103" s="781"/>
      <c r="D103" s="797"/>
      <c r="E103" s="782"/>
      <c r="F103" s="782"/>
      <c r="G103" s="782"/>
      <c r="H103" s="782"/>
      <c r="I103" s="782"/>
      <c r="J103" s="782"/>
      <c r="K103" s="782"/>
      <c r="L103" s="782"/>
      <c r="M103" s="782"/>
      <c r="N103" s="781"/>
      <c r="O103" s="787"/>
      <c r="P103" s="405"/>
      <c r="Q103" s="115"/>
      <c r="R103" s="115"/>
      <c r="S103" s="115"/>
      <c r="T103" s="115"/>
      <c r="U103" s="115"/>
      <c r="V103" s="783"/>
      <c r="W103" s="135"/>
      <c r="X103" s="130"/>
      <c r="Y103" s="784"/>
      <c r="Z103" s="115"/>
      <c r="AA103" s="785"/>
      <c r="AB103" s="115"/>
      <c r="AC103" s="115"/>
      <c r="AD103" s="115"/>
    </row>
    <row r="104" spans="1:30" ht="13.5" customHeight="1">
      <c r="A104" s="169"/>
      <c r="B104" s="135"/>
      <c r="C104" s="781"/>
      <c r="D104" s="797"/>
      <c r="E104" s="782"/>
      <c r="F104" s="782"/>
      <c r="G104" s="782"/>
      <c r="H104" s="782"/>
      <c r="I104" s="782"/>
      <c r="J104" s="782"/>
      <c r="K104" s="782"/>
      <c r="L104" s="782"/>
      <c r="M104" s="782"/>
      <c r="N104" s="781"/>
      <c r="O104" s="787"/>
      <c r="P104" s="405"/>
      <c r="Q104" s="115"/>
      <c r="R104" s="115"/>
      <c r="S104" s="115"/>
      <c r="T104" s="115"/>
      <c r="U104" s="115"/>
      <c r="V104" s="783"/>
      <c r="W104" s="135"/>
      <c r="X104" s="130"/>
      <c r="Y104" s="784"/>
      <c r="Z104" s="115"/>
      <c r="AA104" s="785"/>
      <c r="AB104" s="115"/>
      <c r="AC104" s="115"/>
      <c r="AD104" s="115"/>
    </row>
    <row r="105" spans="1:30" ht="12.75" customHeight="1">
      <c r="A105" s="169"/>
      <c r="B105" s="135"/>
      <c r="C105" s="781"/>
      <c r="D105" s="797"/>
      <c r="E105" s="782"/>
      <c r="F105" s="782"/>
      <c r="G105" s="782"/>
      <c r="H105" s="782"/>
      <c r="I105" s="782"/>
      <c r="J105" s="782"/>
      <c r="K105" s="782"/>
      <c r="L105" s="782"/>
      <c r="M105" s="782"/>
      <c r="N105" s="781"/>
      <c r="O105" s="787"/>
      <c r="P105" s="405"/>
      <c r="Q105" s="115"/>
      <c r="R105" s="115"/>
      <c r="S105" s="115"/>
      <c r="T105" s="115"/>
      <c r="U105" s="115"/>
      <c r="V105" s="783"/>
      <c r="W105" s="135"/>
      <c r="X105" s="130"/>
      <c r="Y105" s="784"/>
      <c r="Z105" s="115"/>
      <c r="AA105" s="785"/>
      <c r="AB105" s="115"/>
      <c r="AC105" s="115"/>
      <c r="AD105" s="115"/>
    </row>
    <row r="106" spans="1:30">
      <c r="A106" s="169"/>
      <c r="B106" s="135"/>
      <c r="C106" s="781"/>
      <c r="D106" s="797"/>
      <c r="E106" s="782"/>
      <c r="F106" s="782"/>
      <c r="G106" s="782"/>
      <c r="H106" s="782"/>
      <c r="I106" s="782"/>
      <c r="J106" s="782"/>
      <c r="K106" s="782"/>
      <c r="L106" s="782"/>
      <c r="M106" s="782"/>
      <c r="N106" s="781"/>
      <c r="O106" s="787"/>
      <c r="P106" s="405"/>
      <c r="Q106" s="115"/>
      <c r="R106" s="115"/>
      <c r="S106" s="115"/>
      <c r="T106" s="115"/>
      <c r="U106" s="115"/>
      <c r="V106" s="783"/>
      <c r="W106" s="135"/>
      <c r="X106" s="130"/>
      <c r="Y106" s="784"/>
      <c r="Z106" s="115"/>
      <c r="AA106" s="785"/>
      <c r="AB106" s="115"/>
      <c r="AC106" s="115"/>
      <c r="AD106" s="115"/>
    </row>
    <row r="107" spans="1:30">
      <c r="A107" s="169"/>
      <c r="B107" s="135"/>
      <c r="C107" s="781"/>
      <c r="D107" s="797"/>
      <c r="E107" s="782"/>
      <c r="F107" s="782"/>
      <c r="G107" s="782"/>
      <c r="H107" s="782"/>
      <c r="I107" s="782"/>
      <c r="J107" s="782"/>
      <c r="K107" s="782"/>
      <c r="L107" s="782"/>
      <c r="M107" s="782"/>
      <c r="N107" s="781"/>
      <c r="O107" s="787"/>
      <c r="P107" s="405"/>
      <c r="Q107" s="115"/>
      <c r="R107" s="115"/>
      <c r="S107" s="115"/>
      <c r="T107" s="115"/>
      <c r="U107" s="115"/>
      <c r="V107" s="783"/>
      <c r="W107" s="135"/>
      <c r="X107" s="130"/>
      <c r="Y107" s="784"/>
      <c r="Z107" s="115"/>
      <c r="AA107" s="785"/>
      <c r="AB107" s="115"/>
      <c r="AC107" s="115"/>
      <c r="AD107" s="115"/>
    </row>
    <row r="108" spans="1:30">
      <c r="A108" s="169"/>
      <c r="B108" s="135"/>
      <c r="C108" s="781"/>
      <c r="D108" s="797"/>
      <c r="E108" s="782"/>
      <c r="F108" s="782"/>
      <c r="G108" s="782"/>
      <c r="H108" s="782"/>
      <c r="I108" s="782"/>
      <c r="J108" s="782"/>
      <c r="K108" s="782"/>
      <c r="L108" s="782"/>
      <c r="M108" s="782"/>
      <c r="N108" s="781"/>
      <c r="O108" s="787"/>
      <c r="P108" s="405"/>
      <c r="Q108" s="115"/>
      <c r="R108" s="115"/>
      <c r="S108" s="115"/>
      <c r="T108" s="115"/>
      <c r="U108" s="115"/>
      <c r="V108" s="783"/>
      <c r="W108" s="135"/>
      <c r="X108" s="130"/>
      <c r="Y108" s="784"/>
      <c r="Z108" s="115"/>
      <c r="AA108" s="788"/>
      <c r="AB108" s="115"/>
      <c r="AC108" s="115"/>
      <c r="AD108" s="115"/>
    </row>
    <row r="109" spans="1:30" ht="12.75" customHeight="1">
      <c r="A109" s="169"/>
      <c r="B109" s="135"/>
      <c r="C109" s="781"/>
      <c r="D109" s="800"/>
      <c r="E109" s="792"/>
      <c r="F109" s="793"/>
      <c r="G109" s="782"/>
      <c r="H109" s="782"/>
      <c r="I109" s="782"/>
      <c r="J109" s="782"/>
      <c r="K109" s="792"/>
      <c r="L109" s="792"/>
      <c r="M109" s="782"/>
      <c r="N109" s="786"/>
      <c r="O109" s="787"/>
      <c r="P109" s="405"/>
      <c r="Q109" s="115"/>
      <c r="R109" s="115"/>
      <c r="S109" s="115"/>
      <c r="T109" s="115"/>
      <c r="U109" s="115"/>
      <c r="V109" s="783"/>
      <c r="W109" s="135"/>
      <c r="X109" s="130"/>
      <c r="Y109" s="784"/>
      <c r="Z109" s="115"/>
      <c r="AA109" s="794"/>
      <c r="AB109" s="115"/>
      <c r="AC109" s="115"/>
      <c r="AD109" s="115"/>
    </row>
    <row r="110" spans="1:30" ht="12.75" customHeight="1">
      <c r="A110" s="169"/>
      <c r="B110" s="135"/>
      <c r="C110" s="781"/>
      <c r="D110" s="800"/>
      <c r="E110" s="792"/>
      <c r="F110" s="793"/>
      <c r="G110" s="782"/>
      <c r="H110" s="782"/>
      <c r="I110" s="782"/>
      <c r="J110" s="782"/>
      <c r="K110" s="792"/>
      <c r="L110" s="792"/>
      <c r="M110" s="782"/>
      <c r="N110" s="781"/>
      <c r="O110" s="787"/>
      <c r="P110" s="405"/>
      <c r="Q110" s="115"/>
      <c r="R110" s="115"/>
      <c r="S110" s="115"/>
      <c r="T110" s="115"/>
      <c r="U110" s="115"/>
      <c r="V110" s="783"/>
      <c r="W110" s="135"/>
      <c r="X110" s="130"/>
      <c r="Y110" s="784"/>
      <c r="Z110" s="115"/>
      <c r="AA110" s="785"/>
      <c r="AB110" s="115"/>
      <c r="AC110" s="115"/>
      <c r="AD110" s="115"/>
    </row>
    <row r="111" spans="1:30" ht="11.25" customHeight="1">
      <c r="A111" s="169"/>
      <c r="B111" s="135"/>
      <c r="C111" s="781"/>
      <c r="D111" s="800"/>
      <c r="E111" s="792"/>
      <c r="F111" s="793"/>
      <c r="G111" s="782"/>
      <c r="H111" s="782"/>
      <c r="I111" s="782"/>
      <c r="J111" s="782"/>
      <c r="K111" s="792"/>
      <c r="L111" s="792"/>
      <c r="M111" s="782"/>
      <c r="N111" s="781"/>
      <c r="O111" s="787"/>
      <c r="P111" s="405"/>
      <c r="Q111" s="115"/>
      <c r="R111" s="115"/>
      <c r="S111" s="115"/>
      <c r="T111" s="115"/>
      <c r="U111" s="115"/>
      <c r="V111" s="783"/>
      <c r="W111" s="135"/>
      <c r="X111" s="130"/>
      <c r="Y111" s="784"/>
      <c r="Z111" s="115"/>
      <c r="AA111" s="785"/>
      <c r="AB111" s="115"/>
      <c r="AC111" s="115"/>
      <c r="AD111" s="115"/>
    </row>
    <row r="112" spans="1:30" ht="12.75" customHeight="1">
      <c r="A112" s="169"/>
      <c r="B112" s="135"/>
      <c r="C112" s="781"/>
      <c r="D112" s="800"/>
      <c r="E112" s="792"/>
      <c r="F112" s="793"/>
      <c r="G112" s="782"/>
      <c r="H112" s="804"/>
      <c r="I112" s="782"/>
      <c r="J112" s="804"/>
      <c r="K112" s="797"/>
      <c r="L112" s="797"/>
      <c r="M112" s="782"/>
      <c r="N112" s="781"/>
      <c r="O112" s="787"/>
      <c r="P112" s="405"/>
      <c r="Q112" s="115"/>
      <c r="R112" s="115"/>
      <c r="S112" s="115"/>
      <c r="T112" s="115"/>
      <c r="U112" s="115"/>
      <c r="V112" s="783"/>
      <c r="W112" s="135"/>
      <c r="X112" s="130"/>
      <c r="Y112" s="784"/>
      <c r="Z112" s="115"/>
      <c r="AA112" s="790"/>
      <c r="AB112" s="115"/>
      <c r="AC112" s="115"/>
      <c r="AD112" s="115"/>
    </row>
    <row r="113" spans="1:30" ht="13.5" customHeight="1">
      <c r="A113" s="169"/>
      <c r="B113" s="135"/>
      <c r="C113" s="781"/>
      <c r="D113" s="800"/>
      <c r="E113" s="797"/>
      <c r="F113" s="793"/>
      <c r="G113" s="782"/>
      <c r="H113" s="782"/>
      <c r="I113" s="782"/>
      <c r="J113" s="782"/>
      <c r="K113" s="797"/>
      <c r="L113" s="797"/>
      <c r="M113" s="782"/>
      <c r="N113" s="781"/>
      <c r="O113" s="787"/>
      <c r="P113" s="405"/>
      <c r="Q113" s="115"/>
      <c r="R113" s="115"/>
      <c r="S113" s="115"/>
      <c r="T113" s="115"/>
      <c r="U113" s="115"/>
      <c r="V113" s="783"/>
      <c r="W113" s="135"/>
      <c r="X113" s="130"/>
      <c r="Y113" s="784"/>
      <c r="Z113" s="115"/>
      <c r="AA113" s="785"/>
      <c r="AB113" s="115"/>
      <c r="AC113" s="115"/>
      <c r="AD113" s="115"/>
    </row>
    <row r="114" spans="1:30" ht="14.25" customHeight="1">
      <c r="A114" s="169"/>
      <c r="B114" s="135"/>
      <c r="C114" s="781"/>
      <c r="D114" s="800"/>
      <c r="E114" s="792"/>
      <c r="F114" s="793"/>
      <c r="G114" s="782"/>
      <c r="H114" s="782"/>
      <c r="I114" s="782"/>
      <c r="J114" s="782"/>
      <c r="K114" s="797"/>
      <c r="L114" s="792"/>
      <c r="M114" s="782"/>
      <c r="N114" s="781"/>
      <c r="O114" s="787"/>
      <c r="P114" s="405"/>
      <c r="Q114" s="115"/>
      <c r="R114" s="115"/>
      <c r="S114" s="115"/>
      <c r="T114" s="115"/>
      <c r="U114" s="115"/>
      <c r="V114" s="783"/>
      <c r="W114" s="135"/>
      <c r="X114" s="130"/>
      <c r="Y114" s="784"/>
      <c r="Z114" s="115"/>
      <c r="AA114" s="785"/>
      <c r="AB114" s="115"/>
      <c r="AC114" s="115"/>
      <c r="AD114" s="115"/>
    </row>
    <row r="115" spans="1:30">
      <c r="A115" s="169"/>
      <c r="B115" s="135"/>
      <c r="C115" s="781"/>
      <c r="D115" s="800"/>
      <c r="E115" s="797"/>
      <c r="F115" s="793"/>
      <c r="G115" s="782"/>
      <c r="H115" s="782"/>
      <c r="I115" s="782"/>
      <c r="J115" s="782"/>
      <c r="K115" s="793"/>
      <c r="L115" s="793"/>
      <c r="M115" s="107"/>
      <c r="N115" s="781"/>
      <c r="O115" s="787"/>
      <c r="P115" s="405"/>
      <c r="Q115" s="115"/>
      <c r="R115" s="115"/>
      <c r="S115" s="115"/>
      <c r="T115" s="115"/>
      <c r="U115" s="115"/>
      <c r="V115" s="783"/>
      <c r="W115" s="135"/>
      <c r="X115" s="130"/>
      <c r="Y115" s="784"/>
      <c r="Z115" s="115"/>
      <c r="AA115" s="785"/>
      <c r="AB115" s="115"/>
      <c r="AC115" s="115"/>
      <c r="AD115" s="115"/>
    </row>
    <row r="116" spans="1:30" ht="14.25" customHeight="1">
      <c r="A116" s="169"/>
      <c r="B116" s="135"/>
      <c r="C116" s="781"/>
      <c r="D116" s="800"/>
      <c r="E116" s="797"/>
      <c r="F116" s="797"/>
      <c r="G116" s="782"/>
      <c r="H116" s="782"/>
      <c r="I116" s="782"/>
      <c r="J116" s="792"/>
      <c r="K116" s="804"/>
      <c r="L116" s="797"/>
      <c r="M116" s="793"/>
      <c r="N116" s="781"/>
      <c r="O116" s="787"/>
      <c r="P116" s="405"/>
      <c r="Q116" s="115"/>
      <c r="R116" s="115"/>
      <c r="S116" s="115"/>
      <c r="T116" s="115"/>
      <c r="U116" s="115"/>
      <c r="V116" s="783"/>
      <c r="W116" s="135"/>
      <c r="X116" s="130"/>
      <c r="Y116" s="784"/>
      <c r="Z116" s="115"/>
      <c r="AA116" s="785"/>
      <c r="AB116" s="115"/>
      <c r="AC116" s="115"/>
      <c r="AD116" s="115"/>
    </row>
    <row r="117" spans="1:30">
      <c r="A117" s="169"/>
      <c r="B117" s="135"/>
      <c r="C117" s="781"/>
      <c r="D117" s="800"/>
      <c r="E117" s="792"/>
      <c r="F117" s="793"/>
      <c r="G117" s="782"/>
      <c r="H117" s="782"/>
      <c r="I117" s="782"/>
      <c r="J117" s="782"/>
      <c r="K117" s="792"/>
      <c r="L117" s="792"/>
      <c r="M117" s="782"/>
      <c r="N117" s="781"/>
      <c r="O117" s="787"/>
      <c r="P117" s="405"/>
      <c r="Q117" s="115"/>
      <c r="R117" s="115"/>
      <c r="S117" s="115"/>
      <c r="T117" s="115"/>
      <c r="U117" s="115"/>
      <c r="V117" s="783"/>
      <c r="W117" s="135"/>
      <c r="X117" s="130"/>
      <c r="Y117" s="784"/>
      <c r="Z117" s="115"/>
      <c r="AA117" s="785"/>
      <c r="AB117" s="115"/>
      <c r="AC117" s="115"/>
      <c r="AD117" s="115"/>
    </row>
    <row r="118" spans="1:30" ht="11.25" customHeight="1">
      <c r="A118" s="169"/>
      <c r="B118" s="135"/>
      <c r="C118" s="781"/>
      <c r="D118" s="800"/>
      <c r="E118" s="797"/>
      <c r="F118" s="793"/>
      <c r="G118" s="782"/>
      <c r="H118" s="782"/>
      <c r="I118" s="782"/>
      <c r="J118" s="782"/>
      <c r="K118" s="793"/>
      <c r="L118" s="793"/>
      <c r="M118" s="782"/>
      <c r="N118" s="781"/>
      <c r="O118" s="795"/>
      <c r="P118" s="405"/>
      <c r="Q118" s="115"/>
      <c r="R118" s="115"/>
      <c r="S118" s="115"/>
      <c r="T118" s="115"/>
      <c r="U118" s="115"/>
      <c r="V118" s="783"/>
      <c r="W118" s="135"/>
      <c r="X118" s="130"/>
      <c r="Y118" s="784"/>
      <c r="Z118" s="115"/>
      <c r="AA118" s="796"/>
      <c r="AB118" s="115"/>
      <c r="AC118" s="115"/>
      <c r="AD118" s="115"/>
    </row>
    <row r="119" spans="1:30">
      <c r="A119" s="169"/>
      <c r="B119" s="135"/>
      <c r="C119" s="781"/>
      <c r="D119" s="800"/>
      <c r="E119" s="792"/>
      <c r="F119" s="793"/>
      <c r="G119" s="782"/>
      <c r="H119" s="782"/>
      <c r="I119" s="782"/>
      <c r="J119" s="782"/>
      <c r="K119" s="793"/>
      <c r="L119" s="793"/>
      <c r="M119" s="782"/>
      <c r="N119" s="781"/>
      <c r="O119" s="787"/>
      <c r="P119" s="405"/>
      <c r="Q119" s="115"/>
      <c r="R119" s="115"/>
      <c r="S119" s="115"/>
      <c r="T119" s="115"/>
      <c r="U119" s="115"/>
      <c r="V119" s="783"/>
      <c r="W119" s="135"/>
      <c r="X119" s="130"/>
      <c r="Y119" s="784"/>
      <c r="Z119" s="115"/>
      <c r="AA119" s="785"/>
      <c r="AB119" s="115"/>
      <c r="AC119" s="115"/>
      <c r="AD119" s="115"/>
    </row>
    <row r="120" spans="1:30">
      <c r="A120" s="169"/>
      <c r="B120" s="135"/>
      <c r="C120" s="781"/>
      <c r="D120" s="800"/>
      <c r="E120" s="793"/>
      <c r="F120" s="797"/>
      <c r="G120" s="782"/>
      <c r="H120" s="782"/>
      <c r="I120" s="782"/>
      <c r="J120" s="782"/>
      <c r="K120" s="804"/>
      <c r="L120" s="797"/>
      <c r="M120" s="782"/>
      <c r="N120" s="781"/>
      <c r="O120" s="795"/>
      <c r="P120" s="405"/>
      <c r="Q120" s="115"/>
      <c r="R120" s="115"/>
      <c r="S120" s="115"/>
      <c r="T120" s="115"/>
      <c r="U120" s="115"/>
      <c r="V120" s="783"/>
      <c r="W120" s="135"/>
      <c r="X120" s="130"/>
      <c r="Y120" s="784"/>
      <c r="Z120" s="115"/>
      <c r="AA120" s="796"/>
      <c r="AB120" s="115"/>
      <c r="AC120" s="115"/>
      <c r="AD120" s="115"/>
    </row>
    <row r="121" spans="1:30" hidden="1">
      <c r="A121" s="169"/>
      <c r="B121" s="135"/>
      <c r="C121" s="781"/>
      <c r="D121" s="800"/>
      <c r="E121" s="797"/>
      <c r="F121" s="793"/>
      <c r="G121" s="782"/>
      <c r="H121" s="782"/>
      <c r="I121" s="782"/>
      <c r="J121" s="782"/>
      <c r="K121" s="792"/>
      <c r="L121" s="792"/>
      <c r="M121" s="782"/>
      <c r="N121" s="781"/>
      <c r="O121" s="787"/>
      <c r="P121" s="405"/>
      <c r="Q121" s="115"/>
      <c r="R121" s="115"/>
      <c r="S121" s="115"/>
      <c r="T121" s="115"/>
      <c r="U121" s="115"/>
      <c r="V121" s="783"/>
      <c r="W121" s="135"/>
      <c r="X121" s="130"/>
      <c r="Y121" s="784"/>
      <c r="Z121" s="115"/>
      <c r="AA121" s="790"/>
      <c r="AB121" s="115"/>
      <c r="AC121" s="115"/>
      <c r="AD121" s="115"/>
    </row>
    <row r="122" spans="1:30">
      <c r="A122" s="169"/>
      <c r="B122" s="110"/>
      <c r="C122" s="781"/>
      <c r="D122" s="800"/>
      <c r="E122" s="793"/>
      <c r="F122" s="793"/>
      <c r="G122" s="782"/>
      <c r="H122" s="782"/>
      <c r="I122" s="782"/>
      <c r="J122" s="782"/>
      <c r="K122" s="797"/>
      <c r="L122" s="797"/>
      <c r="M122" s="782"/>
      <c r="N122" s="781"/>
      <c r="O122" s="787"/>
      <c r="P122" s="405"/>
      <c r="Q122" s="115"/>
      <c r="R122" s="115"/>
      <c r="S122" s="115"/>
      <c r="T122" s="115"/>
      <c r="U122" s="115"/>
      <c r="V122" s="783"/>
      <c r="W122" s="135"/>
      <c r="X122" s="130"/>
      <c r="Y122" s="784"/>
      <c r="Z122" s="115"/>
      <c r="AA122" s="785"/>
      <c r="AB122" s="115"/>
      <c r="AC122" s="115"/>
      <c r="AD122" s="115"/>
    </row>
    <row r="123" spans="1:30">
      <c r="A123" s="169"/>
      <c r="B123" s="135"/>
      <c r="C123" s="781"/>
      <c r="D123" s="800"/>
      <c r="E123" s="792"/>
      <c r="F123" s="793"/>
      <c r="G123" s="804"/>
      <c r="H123" s="782"/>
      <c r="I123" s="782"/>
      <c r="J123" s="782"/>
      <c r="K123" s="792"/>
      <c r="L123" s="793"/>
      <c r="M123" s="782"/>
      <c r="N123" s="786"/>
      <c r="O123" s="795"/>
      <c r="P123" s="405"/>
      <c r="Q123" s="115"/>
      <c r="R123" s="115"/>
      <c r="S123" s="115"/>
      <c r="T123" s="115"/>
      <c r="U123" s="115"/>
      <c r="V123" s="783"/>
      <c r="W123" s="135"/>
      <c r="X123" s="130"/>
      <c r="Y123" s="784"/>
      <c r="Z123" s="115"/>
      <c r="AA123" s="796"/>
      <c r="AB123" s="115"/>
      <c r="AC123" s="115"/>
      <c r="AD123" s="115"/>
    </row>
    <row r="124" spans="1:30">
      <c r="A124" s="169"/>
      <c r="B124" s="135"/>
      <c r="C124" s="781"/>
      <c r="D124" s="800"/>
      <c r="E124" s="804"/>
      <c r="F124" s="804"/>
      <c r="G124" s="782"/>
      <c r="H124" s="782"/>
      <c r="I124" s="782"/>
      <c r="J124" s="782"/>
      <c r="K124" s="805"/>
      <c r="L124" s="804"/>
      <c r="M124" s="782"/>
      <c r="N124" s="786"/>
      <c r="O124" s="787"/>
      <c r="P124" s="405"/>
      <c r="Q124" s="115"/>
      <c r="R124" s="115"/>
      <c r="S124" s="115"/>
      <c r="T124" s="115"/>
      <c r="U124" s="115"/>
      <c r="V124" s="783"/>
      <c r="W124" s="135"/>
      <c r="X124" s="130"/>
      <c r="Y124" s="784"/>
      <c r="Z124" s="115"/>
      <c r="AA124" s="799"/>
      <c r="AB124" s="115"/>
      <c r="AC124" s="115"/>
      <c r="AD124" s="115"/>
    </row>
    <row r="125" spans="1:30">
      <c r="A125" s="169"/>
      <c r="B125" s="135"/>
      <c r="C125" s="781"/>
      <c r="D125" s="800"/>
      <c r="E125" s="166"/>
      <c r="F125" s="166"/>
      <c r="G125" s="166"/>
      <c r="H125" s="166"/>
      <c r="I125" s="166"/>
      <c r="J125" s="166"/>
      <c r="K125" s="166"/>
      <c r="L125" s="166"/>
      <c r="M125" s="166"/>
      <c r="N125" s="786"/>
      <c r="O125" s="787"/>
      <c r="P125" s="405"/>
      <c r="Q125" s="115"/>
      <c r="R125" s="115"/>
      <c r="S125" s="115"/>
      <c r="T125" s="115"/>
      <c r="U125" s="115"/>
      <c r="V125" s="783"/>
      <c r="W125" s="135"/>
      <c r="X125" s="130"/>
      <c r="Y125" s="784"/>
      <c r="Z125" s="115"/>
      <c r="AA125" s="785"/>
      <c r="AB125" s="115"/>
      <c r="AC125" s="115"/>
      <c r="AD125" s="115"/>
    </row>
    <row r="126" spans="1:30" ht="11.25" customHeight="1">
      <c r="A126" s="169"/>
      <c r="B126" s="135"/>
      <c r="C126" s="781"/>
      <c r="D126" s="800"/>
      <c r="E126" s="166"/>
      <c r="F126" s="166"/>
      <c r="G126" s="166"/>
      <c r="H126" s="166"/>
      <c r="I126" s="166"/>
      <c r="J126" s="166"/>
      <c r="K126" s="166"/>
      <c r="L126" s="166"/>
      <c r="M126" s="166"/>
      <c r="N126" s="786"/>
      <c r="O126" s="787"/>
      <c r="P126" s="405"/>
      <c r="Q126" s="115"/>
      <c r="R126" s="115"/>
      <c r="S126" s="115"/>
      <c r="T126" s="115"/>
      <c r="U126" s="115"/>
      <c r="V126" s="783"/>
      <c r="W126" s="135"/>
      <c r="X126" s="130"/>
      <c r="Y126" s="784"/>
      <c r="Z126" s="115"/>
      <c r="AA126" s="785"/>
      <c r="AB126" s="115"/>
      <c r="AC126" s="115"/>
      <c r="AD126" s="115"/>
    </row>
    <row r="127" spans="1:30" ht="12.75" customHeight="1">
      <c r="A127" s="169"/>
      <c r="B127" s="135"/>
      <c r="C127" s="781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786"/>
      <c r="O127" s="787"/>
      <c r="P127" s="405"/>
      <c r="Q127" s="115"/>
      <c r="R127" s="115"/>
      <c r="S127" s="115"/>
      <c r="T127" s="115"/>
      <c r="U127" s="115"/>
      <c r="V127" s="783"/>
      <c r="W127" s="135"/>
      <c r="X127" s="130"/>
      <c r="Y127" s="784"/>
      <c r="Z127" s="115"/>
      <c r="AA127" s="785"/>
      <c r="AB127" s="115"/>
      <c r="AC127" s="115"/>
      <c r="AD127" s="115"/>
    </row>
    <row r="128" spans="1:30" ht="11.25" customHeight="1">
      <c r="A128" s="169"/>
      <c r="B128" s="135"/>
      <c r="C128" s="781"/>
      <c r="D128" s="166"/>
      <c r="E128" s="166"/>
      <c r="F128" s="166"/>
      <c r="G128" s="166"/>
      <c r="H128" s="166"/>
      <c r="I128" s="166"/>
      <c r="J128" s="801"/>
      <c r="K128" s="166"/>
      <c r="L128" s="166"/>
      <c r="M128" s="166"/>
      <c r="N128" s="789"/>
      <c r="O128" s="787"/>
      <c r="P128" s="405"/>
      <c r="Q128" s="115"/>
      <c r="R128" s="115"/>
      <c r="S128" s="115"/>
      <c r="T128" s="115"/>
      <c r="U128" s="115"/>
      <c r="V128" s="802"/>
      <c r="W128" s="135"/>
      <c r="X128" s="803"/>
      <c r="Y128" s="784"/>
      <c r="Z128" s="115"/>
      <c r="AA128" s="785"/>
      <c r="AB128" s="115"/>
      <c r="AC128" s="115"/>
      <c r="AD128" s="115"/>
    </row>
    <row r="129" spans="1:30">
      <c r="A129" s="211"/>
      <c r="B129" s="115"/>
      <c r="C129" s="211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2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</row>
    <row r="130" spans="1:30">
      <c r="A130" s="115"/>
      <c r="B130" s="135"/>
      <c r="C130" s="405"/>
      <c r="D130" s="215"/>
      <c r="E130" s="215"/>
      <c r="F130" s="215"/>
      <c r="G130" s="215"/>
      <c r="H130" s="215"/>
      <c r="I130" s="215"/>
      <c r="J130" s="215"/>
      <c r="K130" s="215"/>
      <c r="L130" s="135"/>
      <c r="M130" s="135"/>
      <c r="N130" s="107"/>
      <c r="O130" s="107"/>
      <c r="P130" s="135"/>
      <c r="Q130" s="405"/>
      <c r="R130" s="115"/>
      <c r="S130" s="405"/>
      <c r="T130" s="13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</row>
    <row r="131" spans="1:30">
      <c r="A131" s="115"/>
      <c r="B131" s="135"/>
      <c r="C131" s="107"/>
      <c r="D131" s="776"/>
      <c r="E131" s="215"/>
      <c r="F131" s="215"/>
      <c r="G131" s="215"/>
      <c r="H131" s="215"/>
      <c r="I131" s="215"/>
      <c r="J131" s="215"/>
      <c r="K131" s="215"/>
      <c r="L131" s="135"/>
      <c r="M131" s="135"/>
      <c r="N131" s="107"/>
      <c r="O131" s="107"/>
      <c r="P131" s="135"/>
      <c r="Q131" s="405"/>
      <c r="R131" s="115"/>
      <c r="S131" s="405"/>
      <c r="T131" s="13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</row>
    <row r="132" spans="1:30">
      <c r="A132" s="115"/>
      <c r="B132" s="405"/>
      <c r="C132" s="405"/>
      <c r="D132" s="215"/>
      <c r="E132" s="215"/>
      <c r="F132" s="215"/>
      <c r="G132" s="215"/>
      <c r="H132" s="115"/>
      <c r="I132" s="115"/>
      <c r="J132" s="215"/>
      <c r="K132" s="113"/>
      <c r="L132" s="135"/>
      <c r="M132" s="135"/>
      <c r="N132" s="107"/>
      <c r="O132" s="107"/>
      <c r="P132" s="405"/>
      <c r="Q132" s="405"/>
      <c r="R132" s="115"/>
      <c r="S132" s="405"/>
      <c r="T132" s="135"/>
      <c r="U132" s="115"/>
      <c r="V132" s="115"/>
      <c r="W132" s="115"/>
      <c r="X132" s="115"/>
      <c r="Y132" s="115"/>
      <c r="Z132" s="115"/>
      <c r="AA132" s="778"/>
      <c r="AB132" s="115"/>
      <c r="AC132" s="115"/>
      <c r="AD132" s="115"/>
    </row>
    <row r="133" spans="1:30">
      <c r="A133" s="115"/>
      <c r="B133" s="135"/>
      <c r="C133" s="13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107"/>
      <c r="O133" s="107"/>
      <c r="P133" s="405"/>
      <c r="Q133" s="405"/>
      <c r="R133" s="115"/>
      <c r="S133" s="405"/>
      <c r="T133" s="135"/>
      <c r="U133" s="115"/>
      <c r="V133" s="115"/>
      <c r="W133" s="115"/>
      <c r="X133" s="115"/>
      <c r="Y133" s="366"/>
      <c r="Z133" s="115"/>
      <c r="AA133" s="778"/>
      <c r="AB133" s="115"/>
      <c r="AC133" s="115"/>
      <c r="AD133" s="115"/>
    </row>
    <row r="134" spans="1:30">
      <c r="A134" s="115"/>
      <c r="B134" s="405"/>
      <c r="C134" s="11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107"/>
      <c r="O134" s="107"/>
      <c r="P134" s="135"/>
      <c r="Q134" s="405"/>
      <c r="R134" s="115"/>
      <c r="S134" s="405"/>
      <c r="T134" s="135"/>
      <c r="U134" s="115"/>
      <c r="V134" s="115"/>
      <c r="W134" s="115"/>
      <c r="X134" s="115"/>
      <c r="Y134" s="366"/>
      <c r="Z134" s="115"/>
      <c r="AA134" s="779"/>
      <c r="AB134" s="115"/>
      <c r="AC134" s="115"/>
      <c r="AD134" s="115"/>
    </row>
    <row r="135" spans="1:30">
      <c r="A135" s="115"/>
      <c r="B135" s="135"/>
      <c r="C135" s="215"/>
      <c r="D135" s="135"/>
      <c r="E135" s="135"/>
      <c r="F135" s="135"/>
      <c r="G135" s="135"/>
      <c r="H135" s="110"/>
      <c r="I135" s="135"/>
      <c r="J135" s="135"/>
      <c r="K135" s="135"/>
      <c r="L135" s="135"/>
      <c r="M135" s="110"/>
      <c r="N135" s="107"/>
      <c r="O135" s="107"/>
      <c r="P135" s="215"/>
      <c r="Q135" s="405"/>
      <c r="R135" s="135"/>
      <c r="S135" s="405"/>
      <c r="T135" s="135"/>
      <c r="U135" s="115"/>
      <c r="V135" s="296"/>
      <c r="W135" s="405"/>
      <c r="X135" s="169"/>
      <c r="Y135" s="780"/>
      <c r="Z135" s="115"/>
      <c r="AA135" s="779"/>
      <c r="AB135" s="115"/>
      <c r="AC135" s="115"/>
      <c r="AD135" s="115"/>
    </row>
    <row r="136" spans="1:30">
      <c r="A136" s="169"/>
      <c r="B136" s="135"/>
      <c r="C136" s="781"/>
      <c r="D136" s="782"/>
      <c r="E136" s="782"/>
      <c r="F136" s="782"/>
      <c r="G136" s="782"/>
      <c r="H136" s="782"/>
      <c r="I136" s="782"/>
      <c r="J136" s="782"/>
      <c r="K136" s="782"/>
      <c r="L136" s="782"/>
      <c r="M136" s="782"/>
      <c r="N136" s="781"/>
      <c r="O136" s="405"/>
      <c r="P136" s="405"/>
      <c r="Q136" s="115"/>
      <c r="R136" s="612"/>
      <c r="S136" s="115"/>
      <c r="T136" s="115"/>
      <c r="U136" s="115"/>
      <c r="V136" s="783"/>
      <c r="W136" s="135"/>
      <c r="X136" s="130"/>
      <c r="Y136" s="784"/>
      <c r="Z136" s="115"/>
      <c r="AA136" s="785"/>
      <c r="AB136" s="115"/>
      <c r="AC136" s="115"/>
      <c r="AD136" s="115"/>
    </row>
    <row r="137" spans="1:30">
      <c r="A137" s="169"/>
      <c r="B137" s="135"/>
      <c r="C137" s="781"/>
      <c r="D137" s="782"/>
      <c r="E137" s="782"/>
      <c r="F137" s="782"/>
      <c r="G137" s="782"/>
      <c r="H137" s="782"/>
      <c r="I137" s="782"/>
      <c r="J137" s="782"/>
      <c r="K137" s="782"/>
      <c r="L137" s="782"/>
      <c r="M137" s="782"/>
      <c r="N137" s="786"/>
      <c r="O137" s="787"/>
      <c r="P137" s="405"/>
      <c r="Q137" s="115"/>
      <c r="R137" s="115"/>
      <c r="S137" s="115"/>
      <c r="T137" s="115"/>
      <c r="U137" s="115"/>
      <c r="V137" s="783"/>
      <c r="W137" s="135"/>
      <c r="X137" s="130"/>
      <c r="Y137" s="784"/>
      <c r="Z137" s="115"/>
      <c r="AA137" s="785"/>
      <c r="AB137" s="115"/>
      <c r="AC137" s="115"/>
      <c r="AD137" s="115"/>
    </row>
    <row r="138" spans="1:30">
      <c r="A138" s="169"/>
      <c r="B138" s="135"/>
      <c r="C138" s="781"/>
      <c r="D138" s="782"/>
      <c r="E138" s="782"/>
      <c r="F138" s="782"/>
      <c r="G138" s="797"/>
      <c r="H138" s="782"/>
      <c r="I138" s="782"/>
      <c r="J138" s="797"/>
      <c r="K138" s="782"/>
      <c r="L138" s="782"/>
      <c r="M138" s="782"/>
      <c r="N138" s="781"/>
      <c r="O138" s="787"/>
      <c r="P138" s="405"/>
      <c r="Q138" s="115"/>
      <c r="R138" s="115"/>
      <c r="S138" s="115"/>
      <c r="T138" s="115"/>
      <c r="U138" s="115"/>
      <c r="V138" s="783"/>
      <c r="W138" s="135"/>
      <c r="X138" s="130"/>
      <c r="Y138" s="784"/>
      <c r="Z138" s="115"/>
      <c r="AA138" s="788"/>
      <c r="AB138" s="115"/>
      <c r="AC138" s="115"/>
      <c r="AD138" s="115"/>
    </row>
    <row r="139" spans="1:30">
      <c r="A139" s="169"/>
      <c r="B139" s="135"/>
      <c r="C139" s="781"/>
      <c r="D139" s="782"/>
      <c r="E139" s="782"/>
      <c r="F139" s="782"/>
      <c r="G139" s="782"/>
      <c r="H139" s="782"/>
      <c r="I139" s="782"/>
      <c r="J139" s="782"/>
      <c r="K139" s="782"/>
      <c r="L139" s="782"/>
      <c r="M139" s="797"/>
      <c r="N139" s="789"/>
      <c r="O139" s="787"/>
      <c r="P139" s="405"/>
      <c r="Q139" s="115"/>
      <c r="R139" s="115"/>
      <c r="S139" s="115"/>
      <c r="T139" s="115"/>
      <c r="U139" s="115"/>
      <c r="V139" s="783"/>
      <c r="W139" s="135"/>
      <c r="X139" s="130"/>
      <c r="Y139" s="784"/>
      <c r="Z139" s="115"/>
      <c r="AA139" s="785"/>
      <c r="AB139" s="115"/>
      <c r="AC139" s="115"/>
      <c r="AD139" s="115"/>
    </row>
    <row r="140" spans="1:30">
      <c r="A140" s="169"/>
      <c r="B140" s="135"/>
      <c r="C140" s="781"/>
      <c r="D140" s="78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1"/>
      <c r="O140" s="787"/>
      <c r="P140" s="405"/>
      <c r="Q140" s="115"/>
      <c r="R140" s="115"/>
      <c r="S140" s="115"/>
      <c r="T140" s="115"/>
      <c r="U140" s="115"/>
      <c r="V140" s="783"/>
      <c r="W140" s="135"/>
      <c r="X140" s="130"/>
      <c r="Y140" s="784"/>
      <c r="Z140" s="115"/>
      <c r="AA140" s="790"/>
      <c r="AB140" s="115"/>
      <c r="AC140" s="115"/>
      <c r="AD140" s="115"/>
    </row>
    <row r="141" spans="1:30">
      <c r="A141" s="169"/>
      <c r="B141" s="135"/>
      <c r="C141" s="781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1"/>
      <c r="O141" s="787"/>
      <c r="P141" s="405"/>
      <c r="Q141" s="115"/>
      <c r="R141" s="115"/>
      <c r="S141" s="115"/>
      <c r="T141" s="115"/>
      <c r="U141" s="115"/>
      <c r="V141" s="783"/>
      <c r="W141" s="135"/>
      <c r="X141" s="130"/>
      <c r="Y141" s="784"/>
      <c r="Z141" s="115"/>
      <c r="AA141" s="788"/>
      <c r="AB141" s="115"/>
      <c r="AC141" s="115"/>
      <c r="AD141" s="115"/>
    </row>
    <row r="142" spans="1:30">
      <c r="A142" s="169"/>
      <c r="B142" s="135"/>
      <c r="C142" s="781"/>
      <c r="D142" s="782"/>
      <c r="E142" s="782"/>
      <c r="F142" s="107"/>
      <c r="G142" s="792"/>
      <c r="H142" s="797"/>
      <c r="I142" s="782"/>
      <c r="J142" s="782"/>
      <c r="K142" s="782"/>
      <c r="L142" s="782"/>
      <c r="M142" s="782"/>
      <c r="N142" s="791"/>
      <c r="O142" s="787"/>
      <c r="P142" s="405"/>
      <c r="Q142" s="115"/>
      <c r="R142" s="115"/>
      <c r="S142" s="115"/>
      <c r="T142" s="115"/>
      <c r="U142" s="115"/>
      <c r="V142" s="783"/>
      <c r="W142" s="135"/>
      <c r="X142" s="130"/>
      <c r="Y142" s="784"/>
      <c r="Z142" s="115"/>
      <c r="AA142" s="790"/>
      <c r="AB142" s="115"/>
      <c r="AC142" s="115"/>
      <c r="AD142" s="115"/>
    </row>
    <row r="143" spans="1:30">
      <c r="A143" s="169"/>
      <c r="B143" s="135"/>
      <c r="C143" s="781"/>
      <c r="D143" s="600"/>
      <c r="E143" s="782"/>
      <c r="F143" s="782"/>
      <c r="G143" s="782"/>
      <c r="H143" s="782"/>
      <c r="I143" s="782"/>
      <c r="J143" s="782"/>
      <c r="K143" s="782"/>
      <c r="L143" s="782"/>
      <c r="M143" s="782"/>
      <c r="N143" s="781"/>
      <c r="O143" s="787"/>
      <c r="P143" s="405"/>
      <c r="Q143" s="115"/>
      <c r="R143" s="115"/>
      <c r="S143" s="115"/>
      <c r="T143" s="115"/>
      <c r="U143" s="115"/>
      <c r="V143" s="783"/>
      <c r="W143" s="135"/>
      <c r="X143" s="130"/>
      <c r="Y143" s="784"/>
      <c r="Z143" s="115"/>
      <c r="AA143" s="785"/>
      <c r="AB143" s="115"/>
      <c r="AC143" s="115"/>
      <c r="AD143" s="115"/>
    </row>
    <row r="144" spans="1:30">
      <c r="A144" s="169"/>
      <c r="B144" s="135"/>
      <c r="C144" s="781"/>
      <c r="D144" s="600"/>
      <c r="E144" s="782"/>
      <c r="F144" s="782"/>
      <c r="G144" s="782"/>
      <c r="H144" s="782"/>
      <c r="I144" s="782"/>
      <c r="J144" s="782"/>
      <c r="K144" s="782"/>
      <c r="L144" s="782"/>
      <c r="M144" s="782"/>
      <c r="N144" s="781"/>
      <c r="O144" s="787"/>
      <c r="P144" s="405"/>
      <c r="Q144" s="115"/>
      <c r="R144" s="115"/>
      <c r="S144" s="115"/>
      <c r="T144" s="115"/>
      <c r="U144" s="115"/>
      <c r="V144" s="783"/>
      <c r="W144" s="135"/>
      <c r="X144" s="130"/>
      <c r="Y144" s="784"/>
      <c r="Z144" s="115"/>
      <c r="AA144" s="785"/>
      <c r="AB144" s="115"/>
      <c r="AC144" s="115"/>
      <c r="AD144" s="115"/>
    </row>
    <row r="145" spans="1:30">
      <c r="A145" s="169"/>
      <c r="B145" s="135"/>
      <c r="C145" s="781"/>
      <c r="D145" s="600"/>
      <c r="E145" s="782"/>
      <c r="F145" s="782"/>
      <c r="G145" s="782"/>
      <c r="H145" s="782"/>
      <c r="I145" s="782"/>
      <c r="J145" s="782"/>
      <c r="K145" s="782"/>
      <c r="L145" s="782"/>
      <c r="M145" s="782"/>
      <c r="N145" s="781"/>
      <c r="O145" s="787"/>
      <c r="P145" s="405"/>
      <c r="Q145" s="115"/>
      <c r="R145" s="115"/>
      <c r="S145" s="115"/>
      <c r="T145" s="115"/>
      <c r="U145" s="115"/>
      <c r="V145" s="783"/>
      <c r="W145" s="135"/>
      <c r="X145" s="130"/>
      <c r="Y145" s="784"/>
      <c r="Z145" s="115"/>
      <c r="AA145" s="785"/>
      <c r="AB145" s="115"/>
      <c r="AC145" s="115"/>
      <c r="AD145" s="115"/>
    </row>
    <row r="146" spans="1:30">
      <c r="A146" s="169"/>
      <c r="B146" s="135"/>
      <c r="C146" s="781"/>
      <c r="D146" s="600"/>
      <c r="E146" s="782"/>
      <c r="F146" s="782"/>
      <c r="G146" s="782"/>
      <c r="H146" s="782"/>
      <c r="I146" s="782"/>
      <c r="J146" s="782"/>
      <c r="K146" s="782"/>
      <c r="L146" s="782"/>
      <c r="M146" s="782"/>
      <c r="N146" s="781"/>
      <c r="O146" s="787"/>
      <c r="P146" s="405"/>
      <c r="Q146" s="115"/>
      <c r="R146" s="115"/>
      <c r="S146" s="115"/>
      <c r="T146" s="115"/>
      <c r="U146" s="115"/>
      <c r="V146" s="783"/>
      <c r="W146" s="135"/>
      <c r="X146" s="130"/>
      <c r="Y146" s="784"/>
      <c r="Z146" s="115"/>
      <c r="AA146" s="785"/>
      <c r="AB146" s="115"/>
      <c r="AC146" s="115"/>
      <c r="AD146" s="115"/>
    </row>
    <row r="147" spans="1:30">
      <c r="A147" s="169"/>
      <c r="B147" s="135"/>
      <c r="C147" s="781"/>
      <c r="D147" s="600"/>
      <c r="E147" s="782"/>
      <c r="F147" s="782"/>
      <c r="G147" s="782"/>
      <c r="H147" s="782"/>
      <c r="I147" s="782"/>
      <c r="J147" s="782"/>
      <c r="K147" s="782"/>
      <c r="L147" s="782"/>
      <c r="M147" s="782"/>
      <c r="N147" s="781"/>
      <c r="O147" s="787"/>
      <c r="P147" s="405"/>
      <c r="Q147" s="115"/>
      <c r="R147" s="115"/>
      <c r="S147" s="115"/>
      <c r="T147" s="115"/>
      <c r="U147" s="115"/>
      <c r="V147" s="783"/>
      <c r="W147" s="135"/>
      <c r="X147" s="130"/>
      <c r="Y147" s="784"/>
      <c r="Z147" s="115"/>
      <c r="AA147" s="785"/>
      <c r="AB147" s="115"/>
      <c r="AC147" s="115"/>
      <c r="AD147" s="115"/>
    </row>
    <row r="148" spans="1:30">
      <c r="A148" s="169"/>
      <c r="B148" s="135"/>
      <c r="C148" s="781"/>
      <c r="D148" s="600"/>
      <c r="E148" s="782"/>
      <c r="F148" s="782"/>
      <c r="G148" s="782"/>
      <c r="H148" s="782"/>
      <c r="I148" s="782"/>
      <c r="J148" s="782"/>
      <c r="K148" s="782"/>
      <c r="L148" s="782"/>
      <c r="M148" s="782"/>
      <c r="N148" s="781"/>
      <c r="O148" s="787"/>
      <c r="P148" s="405"/>
      <c r="Q148" s="115"/>
      <c r="R148" s="115"/>
      <c r="S148" s="115"/>
      <c r="T148" s="115"/>
      <c r="U148" s="115"/>
      <c r="V148" s="783"/>
      <c r="W148" s="135"/>
      <c r="X148" s="130"/>
      <c r="Y148" s="784"/>
      <c r="Z148" s="115"/>
      <c r="AA148" s="785"/>
      <c r="AB148" s="115"/>
      <c r="AC148" s="115"/>
      <c r="AD148" s="115"/>
    </row>
    <row r="149" spans="1:30" ht="13.5" customHeight="1">
      <c r="A149" s="169"/>
      <c r="B149" s="135"/>
      <c r="C149" s="781"/>
      <c r="D149" s="600"/>
      <c r="E149" s="782"/>
      <c r="F149" s="782"/>
      <c r="G149" s="782"/>
      <c r="H149" s="782"/>
      <c r="I149" s="782"/>
      <c r="J149" s="782"/>
      <c r="K149" s="782"/>
      <c r="L149" s="782"/>
      <c r="M149" s="782"/>
      <c r="N149" s="781"/>
      <c r="O149" s="787"/>
      <c r="P149" s="405"/>
      <c r="Q149" s="115"/>
      <c r="R149" s="115"/>
      <c r="S149" s="115"/>
      <c r="T149" s="115"/>
      <c r="U149" s="115"/>
      <c r="V149" s="783"/>
      <c r="W149" s="135"/>
      <c r="X149" s="130"/>
      <c r="Y149" s="784"/>
      <c r="Z149" s="115"/>
      <c r="AA149" s="785"/>
      <c r="AB149" s="115"/>
      <c r="AC149" s="115"/>
      <c r="AD149" s="115"/>
    </row>
    <row r="150" spans="1:30">
      <c r="A150" s="169"/>
      <c r="B150" s="135"/>
      <c r="C150" s="781"/>
      <c r="D150" s="600"/>
      <c r="E150" s="782"/>
      <c r="F150" s="782"/>
      <c r="G150" s="782"/>
      <c r="H150" s="782"/>
      <c r="I150" s="782"/>
      <c r="J150" s="782"/>
      <c r="K150" s="782"/>
      <c r="L150" s="782"/>
      <c r="M150" s="782"/>
      <c r="N150" s="781"/>
      <c r="O150" s="787"/>
      <c r="P150" s="405"/>
      <c r="Q150" s="115"/>
      <c r="R150" s="115"/>
      <c r="S150" s="115"/>
      <c r="T150" s="115"/>
      <c r="U150" s="115"/>
      <c r="V150" s="783"/>
      <c r="W150" s="135"/>
      <c r="X150" s="130"/>
      <c r="Y150" s="784"/>
      <c r="Z150" s="115"/>
      <c r="AA150" s="788"/>
      <c r="AB150" s="115"/>
      <c r="AC150" s="115"/>
      <c r="AD150" s="115"/>
    </row>
    <row r="151" spans="1:30" ht="12.75" customHeight="1">
      <c r="A151" s="169"/>
      <c r="B151" s="135"/>
      <c r="C151" s="781"/>
      <c r="D151" s="600"/>
      <c r="E151" s="792"/>
      <c r="F151" s="793"/>
      <c r="G151" s="782"/>
      <c r="H151" s="782"/>
      <c r="I151" s="782"/>
      <c r="J151" s="782"/>
      <c r="K151" s="792"/>
      <c r="L151" s="792"/>
      <c r="M151" s="782"/>
      <c r="N151" s="786"/>
      <c r="O151" s="787"/>
      <c r="P151" s="405"/>
      <c r="Q151" s="115"/>
      <c r="R151" s="115"/>
      <c r="S151" s="115"/>
      <c r="T151" s="115"/>
      <c r="U151" s="115"/>
      <c r="V151" s="783"/>
      <c r="W151" s="135"/>
      <c r="X151" s="130"/>
      <c r="Y151" s="784"/>
      <c r="Z151" s="115"/>
      <c r="AA151" s="794"/>
      <c r="AB151" s="115"/>
      <c r="AC151" s="115"/>
      <c r="AD151" s="115"/>
    </row>
    <row r="152" spans="1:30">
      <c r="A152" s="169"/>
      <c r="B152" s="135"/>
      <c r="C152" s="781"/>
      <c r="D152" s="600"/>
      <c r="E152" s="792"/>
      <c r="F152" s="793"/>
      <c r="G152" s="782"/>
      <c r="H152" s="782"/>
      <c r="I152" s="782"/>
      <c r="J152" s="782"/>
      <c r="K152" s="792"/>
      <c r="L152" s="792"/>
      <c r="M152" s="782"/>
      <c r="N152" s="781"/>
      <c r="O152" s="787"/>
      <c r="P152" s="405"/>
      <c r="Q152" s="115"/>
      <c r="R152" s="115"/>
      <c r="S152" s="115"/>
      <c r="T152" s="115"/>
      <c r="U152" s="115"/>
      <c r="V152" s="783"/>
      <c r="W152" s="135"/>
      <c r="X152" s="130"/>
      <c r="Y152" s="784"/>
      <c r="Z152" s="115"/>
      <c r="AA152" s="785"/>
      <c r="AB152" s="115"/>
      <c r="AC152" s="115"/>
      <c r="AD152" s="115"/>
    </row>
    <row r="153" spans="1:30" ht="12.75" customHeight="1">
      <c r="A153" s="169"/>
      <c r="B153" s="135"/>
      <c r="C153" s="781"/>
      <c r="D153" s="600"/>
      <c r="E153" s="792"/>
      <c r="F153" s="793"/>
      <c r="G153" s="782"/>
      <c r="H153" s="782"/>
      <c r="I153" s="782"/>
      <c r="J153" s="782"/>
      <c r="K153" s="792"/>
      <c r="L153" s="792"/>
      <c r="M153" s="782"/>
      <c r="N153" s="781"/>
      <c r="O153" s="787"/>
      <c r="P153" s="405"/>
      <c r="Q153" s="115"/>
      <c r="R153" s="115"/>
      <c r="S153" s="115"/>
      <c r="T153" s="115"/>
      <c r="U153" s="115"/>
      <c r="V153" s="783"/>
      <c r="W153" s="135"/>
      <c r="X153" s="130"/>
      <c r="Y153" s="784"/>
      <c r="Z153" s="115"/>
      <c r="AA153" s="785"/>
      <c r="AB153" s="115"/>
      <c r="AC153" s="115"/>
      <c r="AD153" s="115"/>
    </row>
    <row r="154" spans="1:30">
      <c r="A154" s="169"/>
      <c r="B154" s="135"/>
      <c r="C154" s="781"/>
      <c r="D154" s="806"/>
      <c r="E154" s="792"/>
      <c r="F154" s="793"/>
      <c r="G154" s="782"/>
      <c r="H154" s="804"/>
      <c r="I154" s="782"/>
      <c r="J154" s="804"/>
      <c r="K154" s="797"/>
      <c r="L154" s="797"/>
      <c r="M154" s="782"/>
      <c r="N154" s="781"/>
      <c r="O154" s="787"/>
      <c r="P154" s="405"/>
      <c r="Q154" s="115"/>
      <c r="R154" s="115"/>
      <c r="S154" s="115"/>
      <c r="T154" s="115"/>
      <c r="U154" s="115"/>
      <c r="V154" s="783"/>
      <c r="W154" s="135"/>
      <c r="X154" s="130"/>
      <c r="Y154" s="784"/>
      <c r="Z154" s="115"/>
      <c r="AA154" s="790"/>
      <c r="AB154" s="115"/>
      <c r="AC154" s="115"/>
      <c r="AD154" s="115"/>
    </row>
    <row r="155" spans="1:30">
      <c r="A155" s="169"/>
      <c r="B155" s="135"/>
      <c r="C155" s="781"/>
      <c r="D155" s="600"/>
      <c r="E155" s="797"/>
      <c r="F155" s="793"/>
      <c r="G155" s="782"/>
      <c r="H155" s="782"/>
      <c r="I155" s="782"/>
      <c r="J155" s="782"/>
      <c r="K155" s="797"/>
      <c r="L155" s="797"/>
      <c r="M155" s="782"/>
      <c r="N155" s="781"/>
      <c r="O155" s="787"/>
      <c r="P155" s="405"/>
      <c r="Q155" s="115"/>
      <c r="R155" s="115"/>
      <c r="S155" s="115"/>
      <c r="T155" s="115"/>
      <c r="U155" s="115"/>
      <c r="V155" s="783"/>
      <c r="W155" s="135"/>
      <c r="X155" s="130"/>
      <c r="Y155" s="784"/>
      <c r="Z155" s="115"/>
      <c r="AA155" s="785"/>
      <c r="AB155" s="115"/>
      <c r="AC155" s="115"/>
      <c r="AD155" s="115"/>
    </row>
    <row r="156" spans="1:30">
      <c r="A156" s="169"/>
      <c r="B156" s="135"/>
      <c r="C156" s="781"/>
      <c r="D156" s="600"/>
      <c r="E156" s="792"/>
      <c r="F156" s="793"/>
      <c r="G156" s="782"/>
      <c r="H156" s="782"/>
      <c r="I156" s="782"/>
      <c r="J156" s="782"/>
      <c r="K156" s="797"/>
      <c r="L156" s="792"/>
      <c r="M156" s="782"/>
      <c r="N156" s="781"/>
      <c r="O156" s="787"/>
      <c r="P156" s="405"/>
      <c r="Q156" s="115"/>
      <c r="R156" s="115"/>
      <c r="S156" s="115"/>
      <c r="T156" s="115"/>
      <c r="U156" s="115"/>
      <c r="V156" s="783"/>
      <c r="W156" s="135"/>
      <c r="X156" s="130"/>
      <c r="Y156" s="784"/>
      <c r="Z156" s="115"/>
      <c r="AA156" s="785"/>
      <c r="AB156" s="115"/>
      <c r="AC156" s="115"/>
      <c r="AD156" s="115"/>
    </row>
    <row r="157" spans="1:30">
      <c r="A157" s="169"/>
      <c r="B157" s="135"/>
      <c r="C157" s="781"/>
      <c r="D157" s="600"/>
      <c r="E157" s="797"/>
      <c r="F157" s="793"/>
      <c r="G157" s="782"/>
      <c r="H157" s="782"/>
      <c r="I157" s="782"/>
      <c r="J157" s="782"/>
      <c r="K157" s="793"/>
      <c r="L157" s="793"/>
      <c r="M157" s="107"/>
      <c r="N157" s="781"/>
      <c r="O157" s="787"/>
      <c r="P157" s="405"/>
      <c r="Q157" s="115"/>
      <c r="R157" s="115"/>
      <c r="S157" s="115"/>
      <c r="T157" s="115"/>
      <c r="U157" s="115"/>
      <c r="V157" s="783"/>
      <c r="W157" s="135"/>
      <c r="X157" s="130"/>
      <c r="Y157" s="784"/>
      <c r="Z157" s="115"/>
      <c r="AA157" s="785"/>
      <c r="AB157" s="115"/>
      <c r="AC157" s="115"/>
      <c r="AD157" s="115"/>
    </row>
    <row r="158" spans="1:30">
      <c r="A158" s="169"/>
      <c r="B158" s="135"/>
      <c r="C158" s="781"/>
      <c r="D158" s="600"/>
      <c r="E158" s="797"/>
      <c r="F158" s="797"/>
      <c r="G158" s="782"/>
      <c r="H158" s="782"/>
      <c r="I158" s="782"/>
      <c r="J158" s="792"/>
      <c r="K158" s="804"/>
      <c r="L158" s="797"/>
      <c r="M158" s="793"/>
      <c r="N158" s="781"/>
      <c r="O158" s="787"/>
      <c r="P158" s="405"/>
      <c r="Q158" s="115"/>
      <c r="R158" s="115"/>
      <c r="S158" s="115"/>
      <c r="T158" s="115"/>
      <c r="U158" s="115"/>
      <c r="V158" s="783"/>
      <c r="W158" s="135"/>
      <c r="X158" s="130"/>
      <c r="Y158" s="784"/>
      <c r="Z158" s="115"/>
      <c r="AA158" s="785"/>
      <c r="AB158" s="115"/>
      <c r="AC158" s="115"/>
      <c r="AD158" s="115"/>
    </row>
    <row r="159" spans="1:30" ht="10.5" customHeight="1">
      <c r="A159" s="169"/>
      <c r="B159" s="135"/>
      <c r="C159" s="781"/>
      <c r="D159" s="600"/>
      <c r="E159" s="792"/>
      <c r="F159" s="793"/>
      <c r="G159" s="782"/>
      <c r="H159" s="782"/>
      <c r="I159" s="782"/>
      <c r="J159" s="782"/>
      <c r="K159" s="792"/>
      <c r="L159" s="792"/>
      <c r="M159" s="782"/>
      <c r="N159" s="781"/>
      <c r="O159" s="787"/>
      <c r="P159" s="405"/>
      <c r="Q159" s="115"/>
      <c r="R159" s="115"/>
      <c r="S159" s="115"/>
      <c r="T159" s="115"/>
      <c r="U159" s="115"/>
      <c r="V159" s="783"/>
      <c r="W159" s="135"/>
      <c r="X159" s="130"/>
      <c r="Y159" s="784"/>
      <c r="Z159" s="115"/>
      <c r="AA159" s="785"/>
      <c r="AB159" s="115"/>
      <c r="AC159" s="115"/>
      <c r="AD159" s="115"/>
    </row>
    <row r="160" spans="1:30" ht="12.75" customHeight="1">
      <c r="A160" s="169"/>
      <c r="B160" s="135"/>
      <c r="C160" s="781"/>
      <c r="D160" s="600"/>
      <c r="E160" s="797"/>
      <c r="F160" s="793"/>
      <c r="G160" s="782"/>
      <c r="H160" s="782"/>
      <c r="I160" s="782"/>
      <c r="J160" s="782"/>
      <c r="K160" s="793"/>
      <c r="L160" s="793"/>
      <c r="M160" s="782"/>
      <c r="N160" s="781"/>
      <c r="O160" s="795"/>
      <c r="P160" s="405"/>
      <c r="Q160" s="115"/>
      <c r="R160" s="115"/>
      <c r="S160" s="115"/>
      <c r="T160" s="115"/>
      <c r="U160" s="115"/>
      <c r="V160" s="783"/>
      <c r="W160" s="135"/>
      <c r="X160" s="130"/>
      <c r="Y160" s="784"/>
      <c r="Z160" s="115"/>
      <c r="AA160" s="796"/>
      <c r="AB160" s="115"/>
      <c r="AC160" s="115"/>
      <c r="AD160" s="115"/>
    </row>
    <row r="161" spans="1:30">
      <c r="A161" s="169"/>
      <c r="B161" s="135"/>
      <c r="C161" s="781"/>
      <c r="D161" s="600"/>
      <c r="E161" s="792"/>
      <c r="F161" s="793"/>
      <c r="G161" s="782"/>
      <c r="H161" s="782"/>
      <c r="I161" s="782"/>
      <c r="J161" s="782"/>
      <c r="K161" s="793"/>
      <c r="L161" s="793"/>
      <c r="M161" s="782"/>
      <c r="N161" s="781"/>
      <c r="O161" s="787"/>
      <c r="P161" s="405"/>
      <c r="Q161" s="115"/>
      <c r="R161" s="115"/>
      <c r="S161" s="115"/>
      <c r="T161" s="115"/>
      <c r="U161" s="115"/>
      <c r="V161" s="783"/>
      <c r="W161" s="135"/>
      <c r="X161" s="130"/>
      <c r="Y161" s="784"/>
      <c r="Z161" s="115"/>
      <c r="AA161" s="785"/>
      <c r="AB161" s="115"/>
      <c r="AC161" s="115"/>
      <c r="AD161" s="115"/>
    </row>
    <row r="162" spans="1:30" ht="12.75" customHeight="1">
      <c r="A162" s="169"/>
      <c r="B162" s="135"/>
      <c r="C162" s="781"/>
      <c r="D162" s="600"/>
      <c r="E162" s="793"/>
      <c r="F162" s="797"/>
      <c r="G162" s="782"/>
      <c r="H162" s="782"/>
      <c r="I162" s="782"/>
      <c r="J162" s="782"/>
      <c r="K162" s="804"/>
      <c r="L162" s="797"/>
      <c r="M162" s="782"/>
      <c r="N162" s="781"/>
      <c r="O162" s="795"/>
      <c r="P162" s="405"/>
      <c r="Q162" s="115"/>
      <c r="R162" s="115"/>
      <c r="S162" s="115"/>
      <c r="T162" s="115"/>
      <c r="U162" s="115"/>
      <c r="V162" s="783"/>
      <c r="W162" s="135"/>
      <c r="X162" s="130"/>
      <c r="Y162" s="784"/>
      <c r="Z162" s="115"/>
      <c r="AA162" s="796"/>
      <c r="AB162" s="115"/>
      <c r="AC162" s="115"/>
      <c r="AD162" s="115"/>
    </row>
    <row r="163" spans="1:30" hidden="1">
      <c r="A163" s="169"/>
      <c r="B163" s="135"/>
      <c r="C163" s="781"/>
      <c r="D163" s="600"/>
      <c r="E163" s="797"/>
      <c r="F163" s="793"/>
      <c r="G163" s="782"/>
      <c r="H163" s="782"/>
      <c r="I163" s="782"/>
      <c r="J163" s="782"/>
      <c r="K163" s="792"/>
      <c r="L163" s="792"/>
      <c r="M163" s="782"/>
      <c r="N163" s="781"/>
      <c r="O163" s="787"/>
      <c r="P163" s="405"/>
      <c r="Q163" s="115"/>
      <c r="R163" s="115"/>
      <c r="S163" s="115"/>
      <c r="T163" s="115"/>
      <c r="U163" s="115"/>
      <c r="V163" s="783"/>
      <c r="W163" s="135"/>
      <c r="X163" s="130"/>
      <c r="Y163" s="784"/>
      <c r="Z163" s="115"/>
      <c r="AA163" s="790"/>
      <c r="AB163" s="115"/>
      <c r="AC163" s="115"/>
      <c r="AD163" s="115"/>
    </row>
    <row r="164" spans="1:30" ht="13.5" customHeight="1">
      <c r="A164" s="169"/>
      <c r="B164" s="110"/>
      <c r="C164" s="781"/>
      <c r="D164" s="600"/>
      <c r="E164" s="793"/>
      <c r="F164" s="793"/>
      <c r="G164" s="782"/>
      <c r="H164" s="782"/>
      <c r="I164" s="782"/>
      <c r="J164" s="782"/>
      <c r="K164" s="797"/>
      <c r="L164" s="797"/>
      <c r="M164" s="782"/>
      <c r="N164" s="781"/>
      <c r="O164" s="787"/>
      <c r="P164" s="405"/>
      <c r="Q164" s="115"/>
      <c r="R164" s="115"/>
      <c r="S164" s="115"/>
      <c r="T164" s="115"/>
      <c r="U164" s="115"/>
      <c r="V164" s="783"/>
      <c r="W164" s="135"/>
      <c r="X164" s="130"/>
      <c r="Y164" s="784"/>
      <c r="Z164" s="115"/>
      <c r="AA164" s="785"/>
      <c r="AB164" s="115"/>
      <c r="AC164" s="115"/>
      <c r="AD164" s="115"/>
    </row>
    <row r="165" spans="1:30" ht="12.75" customHeight="1">
      <c r="A165" s="169"/>
      <c r="B165" s="135"/>
      <c r="C165" s="781"/>
      <c r="D165" s="600"/>
      <c r="E165" s="792"/>
      <c r="F165" s="793"/>
      <c r="G165" s="804"/>
      <c r="H165" s="782"/>
      <c r="I165" s="782"/>
      <c r="J165" s="782"/>
      <c r="K165" s="792"/>
      <c r="L165" s="793"/>
      <c r="M165" s="782"/>
      <c r="N165" s="786"/>
      <c r="O165" s="795"/>
      <c r="P165" s="405"/>
      <c r="Q165" s="115"/>
      <c r="R165" s="115"/>
      <c r="S165" s="115"/>
      <c r="T165" s="115"/>
      <c r="U165" s="115"/>
      <c r="V165" s="783"/>
      <c r="W165" s="135"/>
      <c r="X165" s="130"/>
      <c r="Y165" s="784"/>
      <c r="Z165" s="115"/>
      <c r="AA165" s="796"/>
      <c r="AB165" s="115"/>
      <c r="AC165" s="115"/>
      <c r="AD165" s="115"/>
    </row>
    <row r="166" spans="1:30" ht="12.75" customHeight="1">
      <c r="A166" s="169"/>
      <c r="B166" s="135"/>
      <c r="C166" s="781"/>
      <c r="D166" s="600"/>
      <c r="E166" s="804"/>
      <c r="F166" s="804"/>
      <c r="G166" s="782"/>
      <c r="H166" s="782"/>
      <c r="I166" s="782"/>
      <c r="J166" s="782"/>
      <c r="K166" s="805"/>
      <c r="L166" s="804"/>
      <c r="M166" s="782"/>
      <c r="N166" s="786"/>
      <c r="O166" s="787"/>
      <c r="P166" s="405"/>
      <c r="Q166" s="115"/>
      <c r="R166" s="115"/>
      <c r="S166" s="115"/>
      <c r="T166" s="115"/>
      <c r="U166" s="115"/>
      <c r="V166" s="783"/>
      <c r="W166" s="135"/>
      <c r="X166" s="130"/>
      <c r="Y166" s="784"/>
      <c r="Z166" s="115"/>
      <c r="AA166" s="799"/>
      <c r="AB166" s="115"/>
      <c r="AC166" s="115"/>
      <c r="AD166" s="115"/>
    </row>
    <row r="167" spans="1:30" ht="12.75" customHeight="1">
      <c r="A167" s="169"/>
      <c r="B167" s="135"/>
      <c r="C167" s="781"/>
      <c r="D167" s="800"/>
      <c r="E167" s="166"/>
      <c r="F167" s="166"/>
      <c r="G167" s="166"/>
      <c r="H167" s="166"/>
      <c r="I167" s="166"/>
      <c r="J167" s="166"/>
      <c r="K167" s="166"/>
      <c r="L167" s="166"/>
      <c r="M167" s="166"/>
      <c r="N167" s="786"/>
      <c r="O167" s="787"/>
      <c r="P167" s="405"/>
      <c r="Q167" s="115"/>
      <c r="R167" s="115"/>
      <c r="S167" s="115"/>
      <c r="T167" s="115"/>
      <c r="U167" s="115"/>
      <c r="V167" s="783"/>
      <c r="W167" s="135"/>
      <c r="X167" s="130"/>
      <c r="Y167" s="784"/>
      <c r="Z167" s="115"/>
      <c r="AA167" s="785"/>
      <c r="AB167" s="115"/>
      <c r="AC167" s="115"/>
      <c r="AD167" s="115"/>
    </row>
    <row r="168" spans="1:30" ht="12.75" customHeight="1">
      <c r="A168" s="169"/>
      <c r="B168" s="135"/>
      <c r="C168" s="781"/>
      <c r="D168" s="800"/>
      <c r="E168" s="166"/>
      <c r="F168" s="166"/>
      <c r="G168" s="166"/>
      <c r="H168" s="166"/>
      <c r="I168" s="166"/>
      <c r="J168" s="166"/>
      <c r="K168" s="166"/>
      <c r="L168" s="166"/>
      <c r="M168" s="166"/>
      <c r="N168" s="786"/>
      <c r="O168" s="787"/>
      <c r="P168" s="405"/>
      <c r="Q168" s="115"/>
      <c r="R168" s="115"/>
      <c r="S168" s="115"/>
      <c r="T168" s="115"/>
      <c r="U168" s="115"/>
      <c r="V168" s="783"/>
      <c r="W168" s="135"/>
      <c r="X168" s="130"/>
      <c r="Y168" s="784"/>
      <c r="Z168" s="115"/>
      <c r="AA168" s="785"/>
      <c r="AB168" s="115"/>
      <c r="AC168" s="115"/>
      <c r="AD168" s="115"/>
    </row>
    <row r="169" spans="1:30" ht="11.25" customHeight="1">
      <c r="A169" s="169"/>
      <c r="B169" s="135"/>
      <c r="C169" s="781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786"/>
      <c r="O169" s="787"/>
      <c r="P169" s="405"/>
      <c r="Q169" s="115"/>
      <c r="R169" s="115"/>
      <c r="S169" s="115"/>
      <c r="T169" s="115"/>
      <c r="U169" s="115"/>
      <c r="V169" s="783"/>
      <c r="W169" s="135"/>
      <c r="X169" s="130"/>
      <c r="Y169" s="784"/>
      <c r="Z169" s="115"/>
      <c r="AA169" s="785"/>
      <c r="AB169" s="115"/>
      <c r="AC169" s="115"/>
      <c r="AD169" s="115"/>
    </row>
    <row r="170" spans="1:30" ht="12.75" customHeight="1">
      <c r="A170" s="169"/>
      <c r="B170" s="135"/>
      <c r="C170" s="781"/>
      <c r="D170" s="166"/>
      <c r="E170" s="166"/>
      <c r="F170" s="166"/>
      <c r="G170" s="166"/>
      <c r="H170" s="166"/>
      <c r="I170" s="166"/>
      <c r="J170" s="801"/>
      <c r="K170" s="166"/>
      <c r="L170" s="166"/>
      <c r="M170" s="166"/>
      <c r="N170" s="789"/>
      <c r="O170" s="787"/>
      <c r="P170" s="405"/>
      <c r="Q170" s="115"/>
      <c r="R170" s="115"/>
      <c r="S170" s="115"/>
      <c r="T170" s="115"/>
      <c r="U170" s="115"/>
      <c r="V170" s="802"/>
      <c r="W170" s="135"/>
      <c r="X170" s="803"/>
      <c r="Y170" s="784"/>
      <c r="Z170" s="115"/>
      <c r="AA170" s="785"/>
      <c r="AB170" s="115"/>
      <c r="AC170" s="115"/>
      <c r="AD170" s="115"/>
    </row>
    <row r="171" spans="1:30" ht="11.2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</row>
    <row r="172" spans="1:30" ht="12.75" customHeight="1">
      <c r="A172" s="211"/>
      <c r="B172" s="115"/>
      <c r="C172" s="211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2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</row>
    <row r="173" spans="1:30">
      <c r="A173" s="115"/>
      <c r="B173" s="135"/>
      <c r="C173" s="405"/>
      <c r="D173" s="215"/>
      <c r="E173" s="215"/>
      <c r="F173" s="215"/>
      <c r="G173" s="215"/>
      <c r="H173" s="215"/>
      <c r="I173" s="215"/>
      <c r="J173" s="215"/>
      <c r="K173" s="215"/>
      <c r="L173" s="135"/>
      <c r="M173" s="135"/>
      <c r="N173" s="107"/>
      <c r="O173" s="107"/>
      <c r="P173" s="135"/>
      <c r="Q173" s="405"/>
      <c r="R173" s="115"/>
      <c r="S173" s="405"/>
      <c r="T173" s="13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</row>
    <row r="174" spans="1:30">
      <c r="A174" s="115"/>
      <c r="B174" s="135"/>
      <c r="C174" s="107"/>
      <c r="D174" s="215"/>
      <c r="E174" s="215"/>
      <c r="F174" s="215"/>
      <c r="G174" s="215"/>
      <c r="H174" s="215"/>
      <c r="I174" s="215"/>
      <c r="J174" s="215"/>
      <c r="K174" s="215"/>
      <c r="L174" s="135"/>
      <c r="M174" s="135"/>
      <c r="N174" s="107"/>
      <c r="O174" s="107"/>
      <c r="P174" s="135"/>
      <c r="Q174" s="405"/>
      <c r="R174" s="115"/>
      <c r="S174" s="405"/>
      <c r="T174" s="13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</row>
    <row r="175" spans="1:30">
      <c r="A175" s="115"/>
      <c r="B175" s="405"/>
      <c r="C175" s="405"/>
      <c r="D175" s="215"/>
      <c r="E175" s="215"/>
      <c r="F175" s="215"/>
      <c r="G175" s="215"/>
      <c r="H175" s="115"/>
      <c r="I175" s="115"/>
      <c r="J175" s="215"/>
      <c r="K175" s="113"/>
      <c r="L175" s="135"/>
      <c r="M175" s="135"/>
      <c r="N175" s="107"/>
      <c r="O175" s="107"/>
      <c r="P175" s="405"/>
      <c r="Q175" s="405"/>
      <c r="R175" s="115"/>
      <c r="S175" s="405"/>
      <c r="T175" s="135"/>
      <c r="U175" s="115"/>
      <c r="V175" s="115"/>
      <c r="W175" s="115"/>
      <c r="X175" s="115"/>
      <c r="Y175" s="115"/>
      <c r="Z175" s="115"/>
      <c r="AA175" s="778"/>
      <c r="AB175" s="115"/>
      <c r="AC175" s="115"/>
      <c r="AD175" s="115"/>
    </row>
    <row r="176" spans="1:30">
      <c r="A176" s="115"/>
      <c r="B176" s="135"/>
      <c r="C176" s="13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107"/>
      <c r="O176" s="107"/>
      <c r="P176" s="405"/>
      <c r="Q176" s="405"/>
      <c r="R176" s="115"/>
      <c r="S176" s="405"/>
      <c r="T176" s="135"/>
      <c r="U176" s="115"/>
      <c r="V176" s="115"/>
      <c r="W176" s="115"/>
      <c r="X176" s="115"/>
      <c r="Y176" s="366"/>
      <c r="Z176" s="115"/>
      <c r="AA176" s="778"/>
      <c r="AB176" s="115"/>
      <c r="AC176" s="115"/>
      <c r="AD176" s="115"/>
    </row>
    <row r="177" spans="1:30">
      <c r="A177" s="115"/>
      <c r="B177" s="405"/>
      <c r="C177" s="11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107"/>
      <c r="O177" s="107"/>
      <c r="P177" s="135"/>
      <c r="Q177" s="405"/>
      <c r="R177" s="115"/>
      <c r="S177" s="405"/>
      <c r="T177" s="135"/>
      <c r="U177" s="115"/>
      <c r="V177" s="115"/>
      <c r="W177" s="115"/>
      <c r="X177" s="115"/>
      <c r="Y177" s="366"/>
      <c r="Z177" s="115"/>
      <c r="AA177" s="779"/>
      <c r="AB177" s="115"/>
      <c r="AC177" s="115"/>
      <c r="AD177" s="115"/>
    </row>
    <row r="178" spans="1:30">
      <c r="A178" s="115"/>
      <c r="B178" s="135"/>
      <c r="C178" s="215"/>
      <c r="D178" s="135"/>
      <c r="E178" s="135"/>
      <c r="F178" s="135"/>
      <c r="G178" s="135"/>
      <c r="H178" s="110"/>
      <c r="I178" s="135"/>
      <c r="J178" s="135"/>
      <c r="K178" s="135"/>
      <c r="L178" s="135"/>
      <c r="M178" s="110"/>
      <c r="N178" s="107"/>
      <c r="O178" s="107"/>
      <c r="P178" s="215"/>
      <c r="Q178" s="405"/>
      <c r="R178" s="135"/>
      <c r="S178" s="405"/>
      <c r="T178" s="135"/>
      <c r="U178" s="115"/>
      <c r="V178" s="296"/>
      <c r="W178" s="405"/>
      <c r="X178" s="169"/>
      <c r="Y178" s="780"/>
      <c r="Z178" s="115"/>
      <c r="AA178" s="779"/>
      <c r="AB178" s="115"/>
      <c r="AC178" s="115"/>
      <c r="AD178" s="115"/>
    </row>
    <row r="179" spans="1:30">
      <c r="A179" s="169"/>
      <c r="B179" s="135"/>
      <c r="C179" s="781"/>
      <c r="D179" s="797"/>
      <c r="E179" s="782"/>
      <c r="F179" s="782"/>
      <c r="G179" s="782"/>
      <c r="H179" s="782"/>
      <c r="I179" s="782"/>
      <c r="J179" s="782"/>
      <c r="K179" s="782"/>
      <c r="L179" s="782"/>
      <c r="M179" s="782"/>
      <c r="N179" s="781"/>
      <c r="O179" s="405"/>
      <c r="P179" s="405"/>
      <c r="Q179" s="115"/>
      <c r="R179" s="612"/>
      <c r="S179" s="115"/>
      <c r="T179" s="115"/>
      <c r="U179" s="115"/>
      <c r="V179" s="783"/>
      <c r="W179" s="135"/>
      <c r="X179" s="130"/>
      <c r="Y179" s="784"/>
      <c r="Z179" s="115"/>
      <c r="AA179" s="785"/>
      <c r="AB179" s="115"/>
      <c r="AC179" s="115"/>
      <c r="AD179" s="115"/>
    </row>
    <row r="180" spans="1:30">
      <c r="A180" s="169"/>
      <c r="B180" s="135"/>
      <c r="C180" s="781"/>
      <c r="D180" s="797"/>
      <c r="E180" s="782"/>
      <c r="F180" s="782"/>
      <c r="G180" s="782"/>
      <c r="H180" s="782"/>
      <c r="I180" s="782"/>
      <c r="J180" s="782"/>
      <c r="K180" s="782"/>
      <c r="L180" s="782"/>
      <c r="M180" s="782"/>
      <c r="N180" s="786"/>
      <c r="O180" s="787"/>
      <c r="P180" s="405"/>
      <c r="Q180" s="115"/>
      <c r="R180" s="115"/>
      <c r="S180" s="115"/>
      <c r="T180" s="115"/>
      <c r="U180" s="115"/>
      <c r="V180" s="783"/>
      <c r="W180" s="135"/>
      <c r="X180" s="130"/>
      <c r="Y180" s="784"/>
      <c r="Z180" s="115"/>
      <c r="AA180" s="785"/>
      <c r="AB180" s="115"/>
      <c r="AC180" s="115"/>
      <c r="AD180" s="115"/>
    </row>
    <row r="181" spans="1:30" ht="12" customHeight="1">
      <c r="A181" s="169"/>
      <c r="B181" s="135"/>
      <c r="C181" s="781"/>
      <c r="D181" s="797"/>
      <c r="E181" s="782"/>
      <c r="F181" s="782"/>
      <c r="G181" s="797"/>
      <c r="H181" s="782"/>
      <c r="I181" s="782"/>
      <c r="J181" s="797"/>
      <c r="K181" s="782"/>
      <c r="L181" s="782"/>
      <c r="M181" s="782"/>
      <c r="N181" s="781"/>
      <c r="O181" s="787"/>
      <c r="P181" s="405"/>
      <c r="Q181" s="115"/>
      <c r="R181" s="115"/>
      <c r="S181" s="115"/>
      <c r="T181" s="115"/>
      <c r="U181" s="115"/>
      <c r="V181" s="783"/>
      <c r="W181" s="135"/>
      <c r="X181" s="130"/>
      <c r="Y181" s="784"/>
      <c r="Z181" s="115"/>
      <c r="AA181" s="788"/>
      <c r="AB181" s="115"/>
      <c r="AC181" s="115"/>
      <c r="AD181" s="115"/>
    </row>
    <row r="182" spans="1:30">
      <c r="A182" s="169"/>
      <c r="B182" s="135"/>
      <c r="C182" s="781"/>
      <c r="D182" s="797"/>
      <c r="E182" s="782"/>
      <c r="F182" s="782"/>
      <c r="G182" s="782"/>
      <c r="H182" s="782"/>
      <c r="I182" s="782"/>
      <c r="J182" s="782"/>
      <c r="K182" s="782"/>
      <c r="L182" s="782"/>
      <c r="M182" s="797"/>
      <c r="N182" s="789"/>
      <c r="O182" s="787"/>
      <c r="P182" s="405"/>
      <c r="Q182" s="115"/>
      <c r="R182" s="115"/>
      <c r="S182" s="115"/>
      <c r="T182" s="115"/>
      <c r="U182" s="115"/>
      <c r="V182" s="783"/>
      <c r="W182" s="135"/>
      <c r="X182" s="130"/>
      <c r="Y182" s="784"/>
      <c r="Z182" s="115"/>
      <c r="AA182" s="785"/>
      <c r="AB182" s="115"/>
      <c r="AC182" s="115"/>
      <c r="AD182" s="115"/>
    </row>
    <row r="183" spans="1:30" ht="12.75" customHeight="1">
      <c r="A183" s="169"/>
      <c r="B183" s="135"/>
      <c r="C183" s="781"/>
      <c r="D183" s="797"/>
      <c r="E183" s="782"/>
      <c r="F183" s="782"/>
      <c r="G183" s="782"/>
      <c r="H183" s="782"/>
      <c r="I183" s="782"/>
      <c r="J183" s="782"/>
      <c r="K183" s="782"/>
      <c r="L183" s="782"/>
      <c r="M183" s="782"/>
      <c r="N183" s="781"/>
      <c r="O183" s="787"/>
      <c r="P183" s="405"/>
      <c r="Q183" s="115"/>
      <c r="R183" s="115"/>
      <c r="S183" s="115"/>
      <c r="T183" s="115"/>
      <c r="U183" s="115"/>
      <c r="V183" s="783"/>
      <c r="W183" s="135"/>
      <c r="X183" s="130"/>
      <c r="Y183" s="784"/>
      <c r="Z183" s="115"/>
      <c r="AA183" s="790"/>
      <c r="AB183" s="115"/>
      <c r="AC183" s="115"/>
      <c r="AD183" s="115"/>
    </row>
    <row r="184" spans="1:30">
      <c r="A184" s="169"/>
      <c r="B184" s="135"/>
      <c r="C184" s="781"/>
      <c r="D184" s="797"/>
      <c r="E184" s="782"/>
      <c r="F184" s="782"/>
      <c r="G184" s="782"/>
      <c r="H184" s="782"/>
      <c r="I184" s="782"/>
      <c r="J184" s="782"/>
      <c r="K184" s="782"/>
      <c r="L184" s="782"/>
      <c r="M184" s="782"/>
      <c r="N184" s="781"/>
      <c r="O184" s="787"/>
      <c r="P184" s="405"/>
      <c r="Q184" s="115"/>
      <c r="R184" s="115"/>
      <c r="S184" s="115"/>
      <c r="T184" s="115"/>
      <c r="U184" s="115"/>
      <c r="V184" s="783"/>
      <c r="W184" s="135"/>
      <c r="X184" s="130"/>
      <c r="Y184" s="784"/>
      <c r="Z184" s="115"/>
      <c r="AA184" s="788"/>
      <c r="AB184" s="115"/>
      <c r="AC184" s="115"/>
      <c r="AD184" s="115"/>
    </row>
    <row r="185" spans="1:30" ht="15" customHeight="1">
      <c r="A185" s="169"/>
      <c r="B185" s="135"/>
      <c r="C185" s="781"/>
      <c r="D185" s="797"/>
      <c r="E185" s="782"/>
      <c r="F185" s="107"/>
      <c r="G185" s="792"/>
      <c r="H185" s="797"/>
      <c r="I185" s="782"/>
      <c r="J185" s="782"/>
      <c r="K185" s="782"/>
      <c r="L185" s="782"/>
      <c r="M185" s="782"/>
      <c r="N185" s="791"/>
      <c r="O185" s="787"/>
      <c r="P185" s="405"/>
      <c r="Q185" s="115"/>
      <c r="R185" s="115"/>
      <c r="S185" s="115"/>
      <c r="T185" s="115"/>
      <c r="U185" s="115"/>
      <c r="V185" s="783"/>
      <c r="W185" s="135"/>
      <c r="X185" s="130"/>
      <c r="Y185" s="784"/>
      <c r="Z185" s="115"/>
      <c r="AA185" s="790"/>
      <c r="AB185" s="115"/>
      <c r="AC185" s="115"/>
      <c r="AD185" s="115"/>
    </row>
    <row r="186" spans="1:30">
      <c r="A186" s="169"/>
      <c r="B186" s="135"/>
      <c r="C186" s="781"/>
      <c r="D186" s="797"/>
      <c r="E186" s="782"/>
      <c r="F186" s="782"/>
      <c r="G186" s="782"/>
      <c r="H186" s="782"/>
      <c r="I186" s="782"/>
      <c r="J186" s="782"/>
      <c r="K186" s="782"/>
      <c r="L186" s="782"/>
      <c r="M186" s="782"/>
      <c r="N186" s="781"/>
      <c r="O186" s="787"/>
      <c r="P186" s="405"/>
      <c r="Q186" s="115"/>
      <c r="R186" s="115"/>
      <c r="S186" s="115"/>
      <c r="T186" s="115"/>
      <c r="U186" s="115"/>
      <c r="V186" s="783"/>
      <c r="W186" s="135"/>
      <c r="X186" s="130"/>
      <c r="Y186" s="784"/>
      <c r="Z186" s="115"/>
      <c r="AA186" s="785"/>
      <c r="AB186" s="115"/>
      <c r="AC186" s="115"/>
      <c r="AD186" s="115"/>
    </row>
    <row r="187" spans="1:30">
      <c r="A187" s="169"/>
      <c r="B187" s="135"/>
      <c r="C187" s="781"/>
      <c r="D187" s="797"/>
      <c r="E187" s="782"/>
      <c r="F187" s="782"/>
      <c r="G187" s="782"/>
      <c r="H187" s="782"/>
      <c r="I187" s="782"/>
      <c r="J187" s="782"/>
      <c r="K187" s="782"/>
      <c r="L187" s="782"/>
      <c r="M187" s="782"/>
      <c r="N187" s="781"/>
      <c r="O187" s="787"/>
      <c r="P187" s="405"/>
      <c r="Q187" s="115"/>
      <c r="R187" s="115"/>
      <c r="S187" s="115"/>
      <c r="T187" s="115"/>
      <c r="U187" s="115"/>
      <c r="V187" s="783"/>
      <c r="W187" s="135"/>
      <c r="X187" s="130"/>
      <c r="Y187" s="784"/>
      <c r="Z187" s="115"/>
      <c r="AA187" s="785"/>
      <c r="AB187" s="115"/>
      <c r="AC187" s="115"/>
      <c r="AD187" s="115"/>
    </row>
    <row r="188" spans="1:30">
      <c r="A188" s="169"/>
      <c r="B188" s="135"/>
      <c r="C188" s="781"/>
      <c r="D188" s="797"/>
      <c r="E188" s="782"/>
      <c r="F188" s="782"/>
      <c r="G188" s="782"/>
      <c r="H188" s="782"/>
      <c r="I188" s="782"/>
      <c r="J188" s="782"/>
      <c r="K188" s="782"/>
      <c r="L188" s="782"/>
      <c r="M188" s="782"/>
      <c r="N188" s="781"/>
      <c r="O188" s="787"/>
      <c r="P188" s="405"/>
      <c r="Q188" s="115"/>
      <c r="R188" s="115"/>
      <c r="S188" s="115"/>
      <c r="T188" s="115"/>
      <c r="U188" s="115"/>
      <c r="V188" s="783"/>
      <c r="W188" s="135"/>
      <c r="X188" s="130"/>
      <c r="Y188" s="784"/>
      <c r="Z188" s="115"/>
      <c r="AA188" s="785"/>
      <c r="AB188" s="115"/>
      <c r="AC188" s="115"/>
      <c r="AD188" s="115"/>
    </row>
    <row r="189" spans="1:30">
      <c r="A189" s="169"/>
      <c r="B189" s="135"/>
      <c r="C189" s="781"/>
      <c r="D189" s="797"/>
      <c r="E189" s="782"/>
      <c r="F189" s="782"/>
      <c r="G189" s="782"/>
      <c r="H189" s="782"/>
      <c r="I189" s="782"/>
      <c r="J189" s="782"/>
      <c r="K189" s="782"/>
      <c r="L189" s="782"/>
      <c r="M189" s="782"/>
      <c r="N189" s="781"/>
      <c r="O189" s="787"/>
      <c r="P189" s="405"/>
      <c r="Q189" s="115"/>
      <c r="R189" s="115"/>
      <c r="S189" s="115"/>
      <c r="T189" s="115"/>
      <c r="U189" s="115"/>
      <c r="V189" s="783"/>
      <c r="W189" s="135"/>
      <c r="X189" s="130"/>
      <c r="Y189" s="784"/>
      <c r="Z189" s="115"/>
      <c r="AA189" s="785"/>
      <c r="AB189" s="115"/>
      <c r="AC189" s="115"/>
      <c r="AD189" s="115"/>
    </row>
    <row r="190" spans="1:30">
      <c r="A190" s="169"/>
      <c r="B190" s="135"/>
      <c r="C190" s="781"/>
      <c r="D190" s="797"/>
      <c r="E190" s="782"/>
      <c r="F190" s="782"/>
      <c r="G190" s="782"/>
      <c r="H190" s="782"/>
      <c r="I190" s="782"/>
      <c r="J190" s="782"/>
      <c r="K190" s="782"/>
      <c r="L190" s="782"/>
      <c r="M190" s="782"/>
      <c r="N190" s="781"/>
      <c r="O190" s="787"/>
      <c r="P190" s="405"/>
      <c r="Q190" s="115"/>
      <c r="R190" s="115"/>
      <c r="S190" s="115"/>
      <c r="T190" s="115"/>
      <c r="U190" s="115"/>
      <c r="V190" s="783"/>
      <c r="W190" s="135"/>
      <c r="X190" s="130"/>
      <c r="Y190" s="784"/>
      <c r="Z190" s="115"/>
      <c r="AA190" s="785"/>
      <c r="AB190" s="115"/>
      <c r="AC190" s="115"/>
      <c r="AD190" s="115"/>
    </row>
    <row r="191" spans="1:30">
      <c r="A191" s="169"/>
      <c r="B191" s="135"/>
      <c r="C191" s="781"/>
      <c r="D191" s="797"/>
      <c r="E191" s="782"/>
      <c r="F191" s="782"/>
      <c r="G191" s="782"/>
      <c r="H191" s="782"/>
      <c r="I191" s="782"/>
      <c r="J191" s="782"/>
      <c r="K191" s="782"/>
      <c r="L191" s="782"/>
      <c r="M191" s="782"/>
      <c r="N191" s="781"/>
      <c r="O191" s="787"/>
      <c r="P191" s="405"/>
      <c r="Q191" s="115"/>
      <c r="R191" s="115"/>
      <c r="S191" s="115"/>
      <c r="T191" s="115"/>
      <c r="U191" s="115"/>
      <c r="V191" s="783"/>
      <c r="W191" s="135"/>
      <c r="X191" s="130"/>
      <c r="Y191" s="784"/>
      <c r="Z191" s="115"/>
      <c r="AA191" s="785"/>
      <c r="AB191" s="115"/>
      <c r="AC191" s="115"/>
      <c r="AD191" s="115"/>
    </row>
    <row r="192" spans="1:30">
      <c r="A192" s="169"/>
      <c r="B192" s="135"/>
      <c r="C192" s="781"/>
      <c r="D192" s="797"/>
      <c r="E192" s="782"/>
      <c r="F192" s="782"/>
      <c r="G192" s="782"/>
      <c r="H192" s="782"/>
      <c r="I192" s="782"/>
      <c r="J192" s="782"/>
      <c r="K192" s="782"/>
      <c r="L192" s="782"/>
      <c r="M192" s="782"/>
      <c r="N192" s="781"/>
      <c r="O192" s="787"/>
      <c r="P192" s="405"/>
      <c r="Q192" s="115"/>
      <c r="R192" s="115"/>
      <c r="S192" s="115"/>
      <c r="T192" s="115"/>
      <c r="U192" s="115"/>
      <c r="V192" s="783"/>
      <c r="W192" s="135"/>
      <c r="X192" s="130"/>
      <c r="Y192" s="784"/>
      <c r="Z192" s="115"/>
      <c r="AA192" s="785"/>
      <c r="AB192" s="115"/>
      <c r="AC192" s="115"/>
      <c r="AD192" s="115"/>
    </row>
    <row r="193" spans="1:30" ht="13.5" customHeight="1">
      <c r="A193" s="169"/>
      <c r="B193" s="135"/>
      <c r="C193" s="781"/>
      <c r="D193" s="797"/>
      <c r="E193" s="782"/>
      <c r="F193" s="782"/>
      <c r="G193" s="782"/>
      <c r="H193" s="782"/>
      <c r="I193" s="782"/>
      <c r="J193" s="782"/>
      <c r="K193" s="782"/>
      <c r="L193" s="782"/>
      <c r="M193" s="782"/>
      <c r="N193" s="781"/>
      <c r="O193" s="787"/>
      <c r="P193" s="405"/>
      <c r="Q193" s="115"/>
      <c r="R193" s="115"/>
      <c r="S193" s="115"/>
      <c r="T193" s="115"/>
      <c r="U193" s="115"/>
      <c r="V193" s="783"/>
      <c r="W193" s="135"/>
      <c r="X193" s="130"/>
      <c r="Y193" s="784"/>
      <c r="Z193" s="115"/>
      <c r="AA193" s="788"/>
      <c r="AB193" s="115"/>
      <c r="AC193" s="115"/>
      <c r="AD193" s="115"/>
    </row>
    <row r="194" spans="1:30" ht="12" customHeight="1">
      <c r="A194" s="169"/>
      <c r="B194" s="135"/>
      <c r="C194" s="781"/>
      <c r="D194" s="800"/>
      <c r="E194" s="792"/>
      <c r="F194" s="793"/>
      <c r="G194" s="782"/>
      <c r="H194" s="782"/>
      <c r="I194" s="782"/>
      <c r="J194" s="782"/>
      <c r="K194" s="792"/>
      <c r="L194" s="792"/>
      <c r="M194" s="782"/>
      <c r="N194" s="786"/>
      <c r="O194" s="787"/>
      <c r="P194" s="405"/>
      <c r="Q194" s="115"/>
      <c r="R194" s="115"/>
      <c r="S194" s="115"/>
      <c r="T194" s="115"/>
      <c r="U194" s="115"/>
      <c r="V194" s="783"/>
      <c r="W194" s="135"/>
      <c r="X194" s="130"/>
      <c r="Y194" s="784"/>
      <c r="Z194" s="115"/>
      <c r="AA194" s="794"/>
      <c r="AB194" s="115"/>
      <c r="AC194" s="115"/>
      <c r="AD194" s="115"/>
    </row>
    <row r="195" spans="1:30">
      <c r="A195" s="169"/>
      <c r="B195" s="135"/>
      <c r="C195" s="781"/>
      <c r="D195" s="800"/>
      <c r="E195" s="792"/>
      <c r="F195" s="793"/>
      <c r="G195" s="782"/>
      <c r="H195" s="782"/>
      <c r="I195" s="782"/>
      <c r="J195" s="782"/>
      <c r="K195" s="792"/>
      <c r="L195" s="792"/>
      <c r="M195" s="782"/>
      <c r="N195" s="781"/>
      <c r="O195" s="787"/>
      <c r="P195" s="405"/>
      <c r="Q195" s="115"/>
      <c r="R195" s="115"/>
      <c r="S195" s="115"/>
      <c r="T195" s="115"/>
      <c r="U195" s="115"/>
      <c r="V195" s="783"/>
      <c r="W195" s="135"/>
      <c r="X195" s="130"/>
      <c r="Y195" s="784"/>
      <c r="Z195" s="115"/>
      <c r="AA195" s="785"/>
      <c r="AB195" s="115"/>
      <c r="AC195" s="115"/>
      <c r="AD195" s="115"/>
    </row>
    <row r="196" spans="1:30" ht="13.5" customHeight="1">
      <c r="A196" s="169"/>
      <c r="B196" s="135"/>
      <c r="C196" s="781"/>
      <c r="D196" s="800"/>
      <c r="E196" s="792"/>
      <c r="F196" s="793"/>
      <c r="G196" s="782"/>
      <c r="H196" s="782"/>
      <c r="I196" s="782"/>
      <c r="J196" s="782"/>
      <c r="K196" s="792"/>
      <c r="L196" s="792"/>
      <c r="M196" s="782"/>
      <c r="N196" s="781"/>
      <c r="O196" s="787"/>
      <c r="P196" s="405"/>
      <c r="Q196" s="115"/>
      <c r="R196" s="115"/>
      <c r="S196" s="115"/>
      <c r="T196" s="115"/>
      <c r="U196" s="115"/>
      <c r="V196" s="783"/>
      <c r="W196" s="135"/>
      <c r="X196" s="130"/>
      <c r="Y196" s="784"/>
      <c r="Z196" s="115"/>
      <c r="AA196" s="785"/>
      <c r="AB196" s="115"/>
      <c r="AC196" s="115"/>
      <c r="AD196" s="115"/>
    </row>
    <row r="197" spans="1:30">
      <c r="A197" s="169"/>
      <c r="B197" s="135"/>
      <c r="C197" s="781"/>
      <c r="D197" s="800"/>
      <c r="E197" s="792"/>
      <c r="F197" s="793"/>
      <c r="G197" s="782"/>
      <c r="H197" s="804"/>
      <c r="I197" s="782"/>
      <c r="J197" s="804"/>
      <c r="K197" s="797"/>
      <c r="L197" s="797"/>
      <c r="M197" s="782"/>
      <c r="N197" s="781"/>
      <c r="O197" s="787"/>
      <c r="P197" s="405"/>
      <c r="Q197" s="115"/>
      <c r="R197" s="115"/>
      <c r="S197" s="115"/>
      <c r="T197" s="115"/>
      <c r="U197" s="115"/>
      <c r="V197" s="783"/>
      <c r="W197" s="135"/>
      <c r="X197" s="130"/>
      <c r="Y197" s="784"/>
      <c r="Z197" s="115"/>
      <c r="AA197" s="790"/>
      <c r="AB197" s="115"/>
      <c r="AC197" s="115"/>
      <c r="AD197" s="115"/>
    </row>
    <row r="198" spans="1:30">
      <c r="A198" s="169"/>
      <c r="B198" s="135"/>
      <c r="C198" s="781"/>
      <c r="D198" s="800"/>
      <c r="E198" s="797"/>
      <c r="F198" s="793"/>
      <c r="G198" s="782"/>
      <c r="H198" s="782"/>
      <c r="I198" s="782"/>
      <c r="J198" s="782"/>
      <c r="K198" s="797"/>
      <c r="L198" s="797"/>
      <c r="M198" s="782"/>
      <c r="N198" s="781"/>
      <c r="O198" s="787"/>
      <c r="P198" s="405"/>
      <c r="Q198" s="115"/>
      <c r="R198" s="115"/>
      <c r="S198" s="115"/>
      <c r="T198" s="115"/>
      <c r="U198" s="115"/>
      <c r="V198" s="783"/>
      <c r="W198" s="135"/>
      <c r="X198" s="130"/>
      <c r="Y198" s="784"/>
      <c r="Z198" s="115"/>
      <c r="AA198" s="785"/>
      <c r="AB198" s="115"/>
      <c r="AC198" s="115"/>
      <c r="AD198" s="115"/>
    </row>
    <row r="199" spans="1:30" ht="12" customHeight="1">
      <c r="A199" s="169"/>
      <c r="B199" s="135"/>
      <c r="C199" s="781"/>
      <c r="D199" s="800"/>
      <c r="E199" s="792"/>
      <c r="F199" s="793"/>
      <c r="G199" s="782"/>
      <c r="H199" s="782"/>
      <c r="I199" s="782"/>
      <c r="J199" s="782"/>
      <c r="K199" s="797"/>
      <c r="L199" s="792"/>
      <c r="M199" s="782"/>
      <c r="N199" s="781"/>
      <c r="O199" s="787"/>
      <c r="P199" s="405"/>
      <c r="Q199" s="115"/>
      <c r="R199" s="115"/>
      <c r="S199" s="115"/>
      <c r="T199" s="115"/>
      <c r="U199" s="115"/>
      <c r="V199" s="783"/>
      <c r="W199" s="135"/>
      <c r="X199" s="130"/>
      <c r="Y199" s="784"/>
      <c r="Z199" s="115"/>
      <c r="AA199" s="785"/>
      <c r="AB199" s="115"/>
      <c r="AC199" s="115"/>
      <c r="AD199" s="115"/>
    </row>
    <row r="200" spans="1:30" ht="12.75" customHeight="1">
      <c r="A200" s="169"/>
      <c r="B200" s="135"/>
      <c r="C200" s="781"/>
      <c r="D200" s="800"/>
      <c r="E200" s="797"/>
      <c r="F200" s="793"/>
      <c r="G200" s="782"/>
      <c r="H200" s="782"/>
      <c r="I200" s="782"/>
      <c r="J200" s="782"/>
      <c r="K200" s="793"/>
      <c r="L200" s="793"/>
      <c r="M200" s="107"/>
      <c r="N200" s="781"/>
      <c r="O200" s="787"/>
      <c r="P200" s="405"/>
      <c r="Q200" s="115"/>
      <c r="R200" s="115"/>
      <c r="S200" s="115"/>
      <c r="T200" s="115"/>
      <c r="U200" s="115"/>
      <c r="V200" s="783"/>
      <c r="W200" s="135"/>
      <c r="X200" s="130"/>
      <c r="Y200" s="784"/>
      <c r="Z200" s="115"/>
      <c r="AA200" s="785"/>
      <c r="AB200" s="115"/>
      <c r="AC200" s="115"/>
      <c r="AD200" s="115"/>
    </row>
    <row r="201" spans="1:30" ht="11.25" customHeight="1">
      <c r="A201" s="169"/>
      <c r="B201" s="135"/>
      <c r="C201" s="781"/>
      <c r="D201" s="800"/>
      <c r="E201" s="797"/>
      <c r="F201" s="797"/>
      <c r="G201" s="782"/>
      <c r="H201" s="782"/>
      <c r="I201" s="782"/>
      <c r="J201" s="792"/>
      <c r="K201" s="804"/>
      <c r="L201" s="797"/>
      <c r="M201" s="793"/>
      <c r="N201" s="781"/>
      <c r="O201" s="787"/>
      <c r="P201" s="405"/>
      <c r="Q201" s="115"/>
      <c r="R201" s="115"/>
      <c r="S201" s="115"/>
      <c r="T201" s="115"/>
      <c r="U201" s="115"/>
      <c r="V201" s="783"/>
      <c r="W201" s="135"/>
      <c r="X201" s="130"/>
      <c r="Y201" s="784"/>
      <c r="Z201" s="115"/>
      <c r="AA201" s="785"/>
      <c r="AB201" s="115"/>
      <c r="AC201" s="115"/>
      <c r="AD201" s="115"/>
    </row>
    <row r="202" spans="1:30" ht="12" customHeight="1">
      <c r="A202" s="169"/>
      <c r="B202" s="135"/>
      <c r="C202" s="781"/>
      <c r="D202" s="800"/>
      <c r="E202" s="792"/>
      <c r="F202" s="793"/>
      <c r="G202" s="782"/>
      <c r="H202" s="782"/>
      <c r="I202" s="782"/>
      <c r="J202" s="782"/>
      <c r="K202" s="792"/>
      <c r="L202" s="792"/>
      <c r="M202" s="782"/>
      <c r="N202" s="781"/>
      <c r="O202" s="787"/>
      <c r="P202" s="405"/>
      <c r="Q202" s="115"/>
      <c r="R202" s="115"/>
      <c r="S202" s="115"/>
      <c r="T202" s="115"/>
      <c r="U202" s="115"/>
      <c r="V202" s="783"/>
      <c r="W202" s="135"/>
      <c r="X202" s="130"/>
      <c r="Y202" s="784"/>
      <c r="Z202" s="115"/>
      <c r="AA202" s="785"/>
      <c r="AB202" s="115"/>
      <c r="AC202" s="115"/>
      <c r="AD202" s="115"/>
    </row>
    <row r="203" spans="1:30">
      <c r="A203" s="169"/>
      <c r="B203" s="135"/>
      <c r="C203" s="781"/>
      <c r="D203" s="800"/>
      <c r="E203" s="797"/>
      <c r="F203" s="793"/>
      <c r="G203" s="782"/>
      <c r="H203" s="782"/>
      <c r="I203" s="782"/>
      <c r="J203" s="782"/>
      <c r="K203" s="793"/>
      <c r="L203" s="793"/>
      <c r="M203" s="782"/>
      <c r="N203" s="781"/>
      <c r="O203" s="795"/>
      <c r="P203" s="405"/>
      <c r="Q203" s="115"/>
      <c r="R203" s="115"/>
      <c r="S203" s="115"/>
      <c r="T203" s="115"/>
      <c r="U203" s="115"/>
      <c r="V203" s="783"/>
      <c r="W203" s="135"/>
      <c r="X203" s="130"/>
      <c r="Y203" s="784"/>
      <c r="Z203" s="115"/>
      <c r="AA203" s="796"/>
      <c r="AB203" s="115"/>
      <c r="AC203" s="115"/>
      <c r="AD203" s="115"/>
    </row>
    <row r="204" spans="1:30" ht="13.5" customHeight="1">
      <c r="A204" s="169"/>
      <c r="B204" s="135"/>
      <c r="C204" s="781"/>
      <c r="D204" s="800"/>
      <c r="E204" s="792"/>
      <c r="F204" s="793"/>
      <c r="G204" s="782"/>
      <c r="H204" s="782"/>
      <c r="I204" s="782"/>
      <c r="J204" s="782"/>
      <c r="K204" s="793"/>
      <c r="L204" s="793"/>
      <c r="M204" s="782"/>
      <c r="N204" s="781"/>
      <c r="O204" s="787"/>
      <c r="P204" s="405"/>
      <c r="Q204" s="115"/>
      <c r="R204" s="115"/>
      <c r="S204" s="115"/>
      <c r="T204" s="115"/>
      <c r="U204" s="115"/>
      <c r="V204" s="783"/>
      <c r="W204" s="135"/>
      <c r="X204" s="130"/>
      <c r="Y204" s="784"/>
      <c r="Z204" s="115"/>
      <c r="AA204" s="785"/>
      <c r="AB204" s="115"/>
      <c r="AC204" s="115"/>
      <c r="AD204" s="115"/>
    </row>
    <row r="205" spans="1:30" ht="13.5" customHeight="1">
      <c r="A205" s="169"/>
      <c r="B205" s="135"/>
      <c r="C205" s="781"/>
      <c r="D205" s="800"/>
      <c r="E205" s="793"/>
      <c r="F205" s="797"/>
      <c r="G205" s="782"/>
      <c r="H205" s="782"/>
      <c r="I205" s="782"/>
      <c r="J205" s="782"/>
      <c r="K205" s="804"/>
      <c r="L205" s="797"/>
      <c r="M205" s="782"/>
      <c r="N205" s="781"/>
      <c r="O205" s="795"/>
      <c r="P205" s="405"/>
      <c r="Q205" s="115"/>
      <c r="R205" s="115"/>
      <c r="S205" s="115"/>
      <c r="T205" s="115"/>
      <c r="U205" s="115"/>
      <c r="V205" s="783"/>
      <c r="W205" s="135"/>
      <c r="X205" s="130"/>
      <c r="Y205" s="784"/>
      <c r="Z205" s="115"/>
      <c r="AA205" s="796"/>
      <c r="AB205" s="115"/>
      <c r="AC205" s="115"/>
      <c r="AD205" s="115"/>
    </row>
    <row r="206" spans="1:30" hidden="1">
      <c r="A206" s="169"/>
      <c r="B206" s="135"/>
      <c r="C206" s="781"/>
      <c r="D206" s="800"/>
      <c r="E206" s="797"/>
      <c r="F206" s="793"/>
      <c r="G206" s="782"/>
      <c r="H206" s="782"/>
      <c r="I206" s="782"/>
      <c r="J206" s="782"/>
      <c r="K206" s="792"/>
      <c r="L206" s="792"/>
      <c r="M206" s="782"/>
      <c r="N206" s="781"/>
      <c r="O206" s="787"/>
      <c r="P206" s="405"/>
      <c r="Q206" s="115"/>
      <c r="R206" s="115"/>
      <c r="S206" s="115"/>
      <c r="T206" s="115"/>
      <c r="U206" s="115"/>
      <c r="V206" s="783"/>
      <c r="W206" s="135"/>
      <c r="X206" s="130"/>
      <c r="Y206" s="784"/>
      <c r="Z206" s="115"/>
      <c r="AA206" s="790"/>
      <c r="AB206" s="115"/>
      <c r="AC206" s="115"/>
      <c r="AD206" s="115"/>
    </row>
    <row r="207" spans="1:30" ht="13.5" customHeight="1">
      <c r="A207" s="169"/>
      <c r="B207" s="110"/>
      <c r="C207" s="781"/>
      <c r="D207" s="800"/>
      <c r="E207" s="793"/>
      <c r="F207" s="793"/>
      <c r="G207" s="782"/>
      <c r="H207" s="782"/>
      <c r="I207" s="782"/>
      <c r="J207" s="782"/>
      <c r="K207" s="797"/>
      <c r="L207" s="797"/>
      <c r="M207" s="782"/>
      <c r="N207" s="781"/>
      <c r="O207" s="787"/>
      <c r="P207" s="405"/>
      <c r="Q207" s="115"/>
      <c r="R207" s="115"/>
      <c r="S207" s="115"/>
      <c r="T207" s="115"/>
      <c r="U207" s="115"/>
      <c r="V207" s="783"/>
      <c r="W207" s="135"/>
      <c r="X207" s="130"/>
      <c r="Y207" s="784"/>
      <c r="Z207" s="115"/>
      <c r="AA207" s="785"/>
      <c r="AB207" s="115"/>
      <c r="AC207" s="115"/>
      <c r="AD207" s="115"/>
    </row>
    <row r="208" spans="1:30" ht="12" customHeight="1">
      <c r="A208" s="169"/>
      <c r="B208" s="135"/>
      <c r="C208" s="781"/>
      <c r="D208" s="800"/>
      <c r="E208" s="792"/>
      <c r="F208" s="793"/>
      <c r="G208" s="804"/>
      <c r="H208" s="782"/>
      <c r="I208" s="782"/>
      <c r="J208" s="782"/>
      <c r="K208" s="792"/>
      <c r="L208" s="793"/>
      <c r="M208" s="782"/>
      <c r="N208" s="786"/>
      <c r="O208" s="795"/>
      <c r="P208" s="405"/>
      <c r="Q208" s="115"/>
      <c r="R208" s="115"/>
      <c r="S208" s="115"/>
      <c r="T208" s="115"/>
      <c r="U208" s="115"/>
      <c r="V208" s="783"/>
      <c r="W208" s="135"/>
      <c r="X208" s="130"/>
      <c r="Y208" s="784"/>
      <c r="Z208" s="115"/>
      <c r="AA208" s="796"/>
      <c r="AB208" s="115"/>
      <c r="AC208" s="115"/>
      <c r="AD208" s="115"/>
    </row>
    <row r="209" spans="1:30" ht="13.5" customHeight="1">
      <c r="A209" s="169"/>
      <c r="B209" s="135"/>
      <c r="C209" s="781"/>
      <c r="D209" s="800"/>
      <c r="E209" s="804"/>
      <c r="F209" s="804"/>
      <c r="G209" s="782"/>
      <c r="H209" s="782"/>
      <c r="I209" s="782"/>
      <c r="J209" s="782"/>
      <c r="K209" s="805"/>
      <c r="L209" s="804"/>
      <c r="M209" s="782"/>
      <c r="N209" s="786"/>
      <c r="O209" s="787"/>
      <c r="P209" s="405"/>
      <c r="Q209" s="115"/>
      <c r="R209" s="115"/>
      <c r="S209" s="115"/>
      <c r="T209" s="115"/>
      <c r="U209" s="115"/>
      <c r="V209" s="783"/>
      <c r="W209" s="135"/>
      <c r="X209" s="130"/>
      <c r="Y209" s="784"/>
      <c r="Z209" s="115"/>
      <c r="AA209" s="799"/>
      <c r="AB209" s="115"/>
      <c r="AC209" s="115"/>
      <c r="AD209" s="115"/>
    </row>
    <row r="210" spans="1:30">
      <c r="A210" s="169"/>
      <c r="B210" s="135"/>
      <c r="C210" s="781"/>
      <c r="D210" s="800"/>
      <c r="E210" s="166"/>
      <c r="F210" s="166"/>
      <c r="G210" s="166"/>
      <c r="H210" s="166"/>
      <c r="I210" s="166"/>
      <c r="J210" s="166"/>
      <c r="K210" s="166"/>
      <c r="L210" s="166"/>
      <c r="M210" s="166"/>
      <c r="N210" s="786"/>
      <c r="O210" s="787"/>
      <c r="P210" s="405"/>
      <c r="Q210" s="115"/>
      <c r="R210" s="115"/>
      <c r="S210" s="115"/>
      <c r="T210" s="115"/>
      <c r="U210" s="115"/>
      <c r="V210" s="783"/>
      <c r="W210" s="135"/>
      <c r="X210" s="130"/>
      <c r="Y210" s="784"/>
      <c r="Z210" s="115"/>
      <c r="AA210" s="785"/>
      <c r="AB210" s="115"/>
      <c r="AC210" s="115"/>
      <c r="AD210" s="115"/>
    </row>
    <row r="211" spans="1:30" ht="12.75" customHeight="1">
      <c r="A211" s="169"/>
      <c r="B211" s="135"/>
      <c r="C211" s="781"/>
      <c r="D211" s="800"/>
      <c r="E211" s="166"/>
      <c r="F211" s="166"/>
      <c r="G211" s="166"/>
      <c r="H211" s="166"/>
      <c r="I211" s="166"/>
      <c r="J211" s="166"/>
      <c r="K211" s="166"/>
      <c r="L211" s="166"/>
      <c r="M211" s="166"/>
      <c r="N211" s="786"/>
      <c r="O211" s="787"/>
      <c r="P211" s="405"/>
      <c r="Q211" s="115"/>
      <c r="R211" s="115"/>
      <c r="S211" s="115"/>
      <c r="T211" s="115"/>
      <c r="U211" s="115"/>
      <c r="V211" s="783"/>
      <c r="W211" s="135"/>
      <c r="X211" s="130"/>
      <c r="Y211" s="784"/>
      <c r="Z211" s="115"/>
      <c r="AA211" s="785"/>
      <c r="AB211" s="115"/>
      <c r="AC211" s="115"/>
      <c r="AD211" s="115"/>
    </row>
    <row r="212" spans="1:30" ht="12" customHeight="1">
      <c r="A212" s="169"/>
      <c r="B212" s="135"/>
      <c r="C212" s="781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786"/>
      <c r="O212" s="787"/>
      <c r="P212" s="405"/>
      <c r="Q212" s="115"/>
      <c r="R212" s="115"/>
      <c r="S212" s="115"/>
      <c r="T212" s="115"/>
      <c r="U212" s="115"/>
      <c r="V212" s="783"/>
      <c r="W212" s="135"/>
      <c r="X212" s="130"/>
      <c r="Y212" s="784"/>
      <c r="Z212" s="115"/>
      <c r="AA212" s="785"/>
      <c r="AB212" s="115"/>
      <c r="AC212" s="115"/>
      <c r="AD212" s="115"/>
    </row>
    <row r="213" spans="1:30" ht="12.75" customHeight="1">
      <c r="A213" s="169"/>
      <c r="B213" s="135"/>
      <c r="C213" s="781"/>
      <c r="D213" s="166"/>
      <c r="E213" s="166"/>
      <c r="F213" s="166"/>
      <c r="G213" s="166"/>
      <c r="H213" s="166"/>
      <c r="I213" s="166"/>
      <c r="J213" s="801"/>
      <c r="K213" s="166"/>
      <c r="L213" s="166"/>
      <c r="M213" s="166"/>
      <c r="N213" s="789"/>
      <c r="O213" s="787"/>
      <c r="P213" s="405"/>
      <c r="Q213" s="115"/>
      <c r="R213" s="115"/>
      <c r="S213" s="115"/>
      <c r="T213" s="115"/>
      <c r="U213" s="115"/>
      <c r="V213" s="802"/>
      <c r="W213" s="135"/>
      <c r="X213" s="803"/>
      <c r="Y213" s="784"/>
      <c r="Z213" s="115"/>
      <c r="AA213" s="785"/>
      <c r="AB213" s="115"/>
      <c r="AC213" s="115"/>
      <c r="AD213" s="115"/>
    </row>
    <row r="214" spans="1:30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</row>
    <row r="215" spans="1:30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</row>
    <row r="216" spans="1:30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</row>
    <row r="217" spans="1:30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</row>
    <row r="218" spans="1:30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</row>
    <row r="219" spans="1:30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</row>
    <row r="220" spans="1:30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</row>
    <row r="221" spans="1:30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</row>
    <row r="222" spans="1:30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</row>
    <row r="223" spans="1:30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</row>
    <row r="224" spans="1:30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</row>
    <row r="225" spans="1:30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</row>
    <row r="226" spans="1:30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</row>
    <row r="227" spans="1:30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</row>
    <row r="228" spans="1:30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</row>
    <row r="229" spans="1:30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</row>
    <row r="230" spans="1:30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</row>
    <row r="231" spans="1:30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</row>
    <row r="232" spans="1:30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</row>
    <row r="233" spans="1:30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</row>
    <row r="234" spans="1:30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</row>
    <row r="235" spans="1:30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</row>
    <row r="236" spans="1:30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</row>
    <row r="237" spans="1:30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</row>
    <row r="238" spans="1:30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</row>
    <row r="239" spans="1:30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</row>
    <row r="240" spans="1:30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</row>
    <row r="241" spans="1:30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</row>
    <row r="242" spans="1:30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</row>
    <row r="243" spans="1:30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</row>
    <row r="244" spans="1:30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</row>
    <row r="245" spans="1:30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</row>
    <row r="246" spans="1:30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</row>
    <row r="247" spans="1:30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</row>
    <row r="248" spans="1:30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</row>
    <row r="249" spans="1:30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</row>
    <row r="250" spans="1:30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</row>
    <row r="251" spans="1:30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</row>
    <row r="252" spans="1:30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</row>
    <row r="253" spans="1:30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</row>
    <row r="254" spans="1:30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</row>
    <row r="255" spans="1:30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</row>
    <row r="256" spans="1:30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</row>
    <row r="257" spans="1:30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</row>
    <row r="258" spans="1:30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</row>
    <row r="259" spans="1:30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</row>
    <row r="260" spans="1:30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</row>
    <row r="261" spans="1:30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</row>
    <row r="262" spans="1:30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</row>
    <row r="263" spans="1:30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</row>
    <row r="264" spans="1:30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</row>
    <row r="265" spans="1:30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</row>
    <row r="266" spans="1:30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</row>
    <row r="267" spans="1:30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</row>
    <row r="268" spans="1:30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</row>
    <row r="269" spans="1:30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</row>
    <row r="270" spans="1:30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</row>
    <row r="271" spans="1:30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</row>
    <row r="272" spans="1:30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</row>
    <row r="273" spans="1:30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</row>
    <row r="274" spans="1:30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</row>
    <row r="275" spans="1:30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</row>
    <row r="276" spans="1:30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</row>
    <row r="277" spans="1:30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</row>
    <row r="278" spans="1:30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</row>
    <row r="279" spans="1:30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</row>
    <row r="280" spans="1:30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</row>
    <row r="281" spans="1:30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</row>
    <row r="282" spans="1:30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</row>
    <row r="283" spans="1:30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</row>
    <row r="284" spans="1:30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</row>
    <row r="285" spans="1:30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</row>
    <row r="286" spans="1:30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</row>
    <row r="287" spans="1:30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</row>
    <row r="288" spans="1:30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</row>
    <row r="289" spans="1:30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</row>
    <row r="290" spans="1:30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</row>
    <row r="291" spans="1:30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</row>
    <row r="292" spans="1:30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</row>
    <row r="293" spans="1:30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</row>
    <row r="294" spans="1:30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</row>
    <row r="295" spans="1:30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</row>
    <row r="296" spans="1:30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</row>
    <row r="297" spans="1:30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</row>
    <row r="298" spans="1:30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</row>
    <row r="299" spans="1:30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</row>
    <row r="300" spans="1:30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</row>
    <row r="301" spans="1:30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</row>
    <row r="302" spans="1:30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</row>
    <row r="303" spans="1:30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</row>
    <row r="304" spans="1:30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</row>
    <row r="305" spans="1:30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</row>
    <row r="306" spans="1:30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</row>
    <row r="307" spans="1:30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</row>
    <row r="308" spans="1:30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</row>
    <row r="309" spans="1:30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</row>
    <row r="310" spans="1:30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</row>
    <row r="311" spans="1:30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</row>
    <row r="312" spans="1:30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</row>
    <row r="313" spans="1:30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</row>
    <row r="314" spans="1:30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</row>
    <row r="315" spans="1:30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</row>
    <row r="316" spans="1:30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</row>
    <row r="317" spans="1:30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</row>
    <row r="318" spans="1:30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</row>
    <row r="319" spans="1:30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</row>
    <row r="320" spans="1:30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</row>
    <row r="321" spans="1:30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</row>
    <row r="322" spans="1:30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</row>
    <row r="323" spans="1:30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</row>
    <row r="324" spans="1:30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</row>
    <row r="325" spans="1:30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</row>
    <row r="326" spans="1:30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</row>
    <row r="327" spans="1:30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</row>
    <row r="328" spans="1:30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</row>
    <row r="329" spans="1:30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</row>
    <row r="330" spans="1:30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</row>
    <row r="331" spans="1:30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</row>
    <row r="332" spans="1:30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</row>
    <row r="333" spans="1:30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</row>
    <row r="334" spans="1:30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</row>
    <row r="335" spans="1:30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</row>
    <row r="336" spans="1:30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</row>
    <row r="337" spans="1:30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</row>
    <row r="338" spans="1:30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</row>
    <row r="339" spans="1:30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</row>
    <row r="340" spans="1:30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</row>
    <row r="341" spans="1:30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</row>
    <row r="342" spans="1:30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</row>
    <row r="343" spans="1:30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</row>
    <row r="344" spans="1:30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</row>
    <row r="345" spans="1:30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</row>
    <row r="346" spans="1:30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</row>
    <row r="347" spans="1:30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</row>
    <row r="348" spans="1:30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</row>
    <row r="349" spans="1:30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</row>
    <row r="350" spans="1:30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</row>
    <row r="351" spans="1:30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</row>
    <row r="352" spans="1:30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</row>
    <row r="353" spans="1:30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</row>
    <row r="354" spans="1:30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</row>
    <row r="355" spans="1:30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</row>
    <row r="356" spans="1:30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</row>
    <row r="357" spans="1:30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</row>
    <row r="358" spans="1:30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</row>
    <row r="359" spans="1:30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</row>
    <row r="360" spans="1:30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</row>
    <row r="361" spans="1:30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</row>
    <row r="362" spans="1:30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</row>
    <row r="363" spans="1:30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</row>
    <row r="364" spans="1:30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</row>
    <row r="365" spans="1:30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</row>
    <row r="366" spans="1:30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</row>
    <row r="367" spans="1:30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</row>
    <row r="368" spans="1:30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</row>
    <row r="369" spans="1:30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</row>
    <row r="370" spans="1:30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</row>
    <row r="371" spans="1:30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</row>
    <row r="372" spans="1:30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</row>
    <row r="373" spans="1:30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</row>
    <row r="374" spans="1:30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</row>
    <row r="375" spans="1:30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</row>
    <row r="376" spans="1:30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</row>
    <row r="377" spans="1:30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</row>
    <row r="378" spans="1:30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</row>
    <row r="379" spans="1:30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</row>
    <row r="380" spans="1:30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</row>
    <row r="381" spans="1:30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</row>
    <row r="382" spans="1:30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</row>
    <row r="383" spans="1:30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</row>
    <row r="384" spans="1:30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</row>
    <row r="385" spans="1:30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</row>
    <row r="386" spans="1:30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</row>
    <row r="387" spans="1:30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</row>
    <row r="388" spans="1:30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</row>
    <row r="389" spans="1:30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</row>
    <row r="390" spans="1:30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</row>
    <row r="391" spans="1:30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</row>
    <row r="392" spans="1:30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</row>
    <row r="393" spans="1:30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</row>
    <row r="394" spans="1:30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</row>
    <row r="395" spans="1:30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</row>
    <row r="396" spans="1:30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</row>
    <row r="397" spans="1:30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</row>
    <row r="398" spans="1:30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</row>
    <row r="399" spans="1:30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</row>
    <row r="400" spans="1:30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</row>
    <row r="401" spans="1:30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</row>
    <row r="402" spans="1:30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</row>
    <row r="403" spans="1:30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</row>
    <row r="404" spans="1:30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</row>
    <row r="405" spans="1:30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</row>
    <row r="406" spans="1:30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</row>
    <row r="407" spans="1:30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</row>
    <row r="408" spans="1:30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</row>
    <row r="409" spans="1:30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</row>
    <row r="410" spans="1:30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</row>
    <row r="411" spans="1:30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</row>
    <row r="412" spans="1:30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</row>
    <row r="413" spans="1:30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</row>
    <row r="414" spans="1:30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</row>
    <row r="415" spans="1:30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</row>
    <row r="416" spans="1:30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</row>
    <row r="417" spans="1:30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</row>
    <row r="418" spans="1:30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</row>
    <row r="419" spans="1:30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</row>
    <row r="420" spans="1:30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</row>
    <row r="421" spans="1:30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</row>
    <row r="422" spans="1:30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</row>
    <row r="423" spans="1:30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</row>
    <row r="424" spans="1:30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</row>
    <row r="425" spans="1:30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</row>
    <row r="426" spans="1:30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</row>
    <row r="427" spans="1:30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</row>
    <row r="428" spans="1:30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</row>
    <row r="429" spans="1:30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</row>
    <row r="430" spans="1:30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</row>
    <row r="431" spans="1:30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</row>
    <row r="432" spans="1:30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</row>
    <row r="433" spans="1:30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</row>
    <row r="434" spans="1:30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</row>
    <row r="435" spans="1:30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</row>
    <row r="436" spans="1:30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</row>
    <row r="437" spans="1:30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</row>
    <row r="438" spans="1:30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</row>
    <row r="439" spans="1:30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</row>
    <row r="440" spans="1:30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</row>
    <row r="441" spans="1:30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</row>
    <row r="442" spans="1:30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</row>
    <row r="443" spans="1:30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</row>
    <row r="444" spans="1:30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</row>
    <row r="445" spans="1:30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</row>
    <row r="446" spans="1:30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</row>
    <row r="447" spans="1:30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</row>
    <row r="448" spans="1:30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</row>
    <row r="449" spans="1:30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</row>
    <row r="450" spans="1:30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</row>
    <row r="451" spans="1:30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</row>
    <row r="452" spans="1:30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</row>
    <row r="453" spans="1:30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</row>
    <row r="454" spans="1:30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</row>
    <row r="455" spans="1:30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</row>
    <row r="456" spans="1:30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</row>
    <row r="457" spans="1:30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</row>
    <row r="458" spans="1:30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</row>
    <row r="459" spans="1:30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</row>
    <row r="460" spans="1:30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</row>
    <row r="461" spans="1:30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</row>
    <row r="462" spans="1:30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</row>
    <row r="463" spans="1:30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</row>
    <row r="464" spans="1:30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</row>
    <row r="465" spans="1:30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</row>
    <row r="466" spans="1:30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</row>
    <row r="467" spans="1:30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</row>
    <row r="468" spans="1:30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</row>
    <row r="469" spans="1:30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</row>
    <row r="470" spans="1:30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</row>
    <row r="471" spans="1:30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</row>
    <row r="472" spans="1:30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</row>
    <row r="473" spans="1:30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</row>
    <row r="474" spans="1:30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</row>
    <row r="475" spans="1:30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</row>
    <row r="476" spans="1:30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6"/>
  <sheetViews>
    <sheetView view="pageBreakPreview" zoomScale="60" workbookViewId="0">
      <pane xSplit="1" topLeftCell="B1" activePane="topRight" state="frozen"/>
      <selection pane="topRight" activeCell="M13" sqref="M13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6.7109375" customWidth="1"/>
    <col min="15" max="15" width="7.28515625" customWidth="1"/>
    <col min="16" max="16" width="6.42578125" customWidth="1"/>
    <col min="17" max="17" width="7.140625" customWidth="1"/>
    <col min="18" max="18" width="1.85546875" customWidth="1"/>
    <col min="22" max="22" width="7.7109375" customWidth="1"/>
    <col min="23" max="23" width="7.42578125" customWidth="1"/>
    <col min="24" max="24" width="8.140625" customWidth="1"/>
    <col min="25" max="25" width="7.28515625" customWidth="1"/>
    <col min="27" max="27" width="9.85546875" customWidth="1"/>
    <col min="28" max="28" width="6" customWidth="1"/>
    <col min="29" max="29" width="9" customWidth="1"/>
    <col min="30" max="30" width="8" customWidth="1"/>
    <col min="31" max="31" width="11" customWidth="1"/>
  </cols>
  <sheetData>
    <row r="1" spans="1:35" ht="15.75" thickBot="1">
      <c r="A1" s="108" t="s">
        <v>227</v>
      </c>
      <c r="C1" s="108" t="s">
        <v>19</v>
      </c>
      <c r="I1" t="s">
        <v>277</v>
      </c>
      <c r="S1" s="11"/>
      <c r="T1" s="11"/>
      <c r="U1" s="115"/>
      <c r="V1" s="209"/>
      <c r="W1" s="115"/>
      <c r="AG1" s="115"/>
      <c r="AH1" s="115"/>
      <c r="AI1" s="115"/>
    </row>
    <row r="2" spans="1:35" ht="13.5" customHeight="1">
      <c r="A2" s="91"/>
      <c r="B2" s="556"/>
      <c r="C2" s="36" t="s">
        <v>20</v>
      </c>
      <c r="D2" s="74" t="s">
        <v>254</v>
      </c>
      <c r="E2" s="74"/>
      <c r="F2" s="74"/>
      <c r="G2" s="74"/>
      <c r="H2" s="74"/>
      <c r="I2" s="74"/>
      <c r="J2" s="74"/>
      <c r="K2" s="74"/>
      <c r="L2" s="58"/>
      <c r="M2" s="58"/>
      <c r="N2" s="185" t="s">
        <v>21</v>
      </c>
      <c r="O2" s="185" t="s">
        <v>22</v>
      </c>
      <c r="P2" s="1184" t="s">
        <v>395</v>
      </c>
      <c r="Q2" s="1184" t="s">
        <v>395</v>
      </c>
      <c r="S2" s="107"/>
      <c r="T2" s="107"/>
      <c r="U2" s="135"/>
      <c r="V2" s="115"/>
      <c r="W2" s="405"/>
      <c r="X2" s="13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13.5" customHeight="1">
      <c r="A3" s="68"/>
      <c r="B3" s="557"/>
      <c r="C3" s="558" t="s">
        <v>214</v>
      </c>
      <c r="D3" s="20" t="s">
        <v>276</v>
      </c>
      <c r="E3" s="20"/>
      <c r="F3" s="20"/>
      <c r="G3" s="20"/>
      <c r="H3" s="20"/>
      <c r="I3" s="20"/>
      <c r="J3" s="20" t="s">
        <v>229</v>
      </c>
      <c r="K3" s="20"/>
      <c r="L3" s="19"/>
      <c r="M3" s="19"/>
      <c r="N3" s="558" t="s">
        <v>230</v>
      </c>
      <c r="O3" s="558" t="s">
        <v>23</v>
      </c>
      <c r="P3" s="1183" t="s">
        <v>108</v>
      </c>
      <c r="Q3" s="1183" t="s">
        <v>108</v>
      </c>
      <c r="S3" s="107"/>
      <c r="T3" s="107"/>
      <c r="U3" s="135"/>
      <c r="V3" s="115"/>
      <c r="W3" s="405"/>
      <c r="X3" s="13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5" ht="12.75" customHeight="1" thickBot="1">
      <c r="A4" s="68"/>
      <c r="B4" s="559" t="s">
        <v>24</v>
      </c>
      <c r="C4" s="77" t="s">
        <v>21</v>
      </c>
      <c r="E4" t="s">
        <v>228</v>
      </c>
      <c r="F4" s="79"/>
      <c r="G4" s="79"/>
      <c r="H4" t="s">
        <v>1041</v>
      </c>
      <c r="J4" s="79"/>
      <c r="K4" s="69" t="s">
        <v>118</v>
      </c>
      <c r="L4" s="59"/>
      <c r="M4" s="59"/>
      <c r="N4" s="558" t="s">
        <v>26</v>
      </c>
      <c r="O4" s="558" t="s">
        <v>25</v>
      </c>
      <c r="P4" s="1172" t="s">
        <v>396</v>
      </c>
      <c r="Q4" s="1183" t="s">
        <v>396</v>
      </c>
      <c r="S4" s="107"/>
      <c r="T4" s="107"/>
      <c r="U4" s="405"/>
      <c r="V4" s="115"/>
      <c r="W4" s="405"/>
      <c r="X4" s="135"/>
      <c r="Y4" s="115"/>
      <c r="Z4" s="115"/>
      <c r="AA4" s="115"/>
      <c r="AB4" s="115"/>
      <c r="AC4" s="115"/>
      <c r="AD4" s="115"/>
      <c r="AE4" s="778"/>
      <c r="AF4" s="115"/>
      <c r="AG4" s="115"/>
      <c r="AH4" s="115"/>
      <c r="AI4" s="115"/>
    </row>
    <row r="5" spans="1:35">
      <c r="A5" s="68" t="s">
        <v>215</v>
      </c>
      <c r="B5" s="557"/>
      <c r="C5" s="76" t="s">
        <v>38</v>
      </c>
      <c r="D5" s="36" t="s">
        <v>27</v>
      </c>
      <c r="E5" s="36" t="s">
        <v>28</v>
      </c>
      <c r="F5" s="36" t="s">
        <v>29</v>
      </c>
      <c r="G5" s="36" t="s">
        <v>30</v>
      </c>
      <c r="H5" s="35" t="s">
        <v>31</v>
      </c>
      <c r="I5" s="36" t="s">
        <v>32</v>
      </c>
      <c r="J5" s="35" t="s">
        <v>33</v>
      </c>
      <c r="K5" s="36" t="s">
        <v>34</v>
      </c>
      <c r="L5" s="35" t="s">
        <v>35</v>
      </c>
      <c r="M5" s="36" t="s">
        <v>36</v>
      </c>
      <c r="N5" s="558">
        <v>10</v>
      </c>
      <c r="O5" s="558" t="s">
        <v>37</v>
      </c>
      <c r="P5" s="558" t="s">
        <v>26</v>
      </c>
      <c r="Q5" s="1185" t="s">
        <v>397</v>
      </c>
      <c r="S5" s="107"/>
      <c r="T5" s="107"/>
      <c r="U5" s="405"/>
      <c r="V5" s="115"/>
      <c r="W5" s="405"/>
      <c r="X5" s="135"/>
      <c r="Y5" s="115"/>
      <c r="Z5" s="115"/>
      <c r="AA5" s="115"/>
      <c r="AB5" s="115"/>
      <c r="AC5" s="366"/>
      <c r="AD5" s="115"/>
      <c r="AE5" s="778"/>
      <c r="AF5" s="115"/>
      <c r="AG5" s="115"/>
      <c r="AH5" s="115"/>
      <c r="AI5" s="115"/>
    </row>
    <row r="6" spans="1:35" ht="12" customHeight="1">
      <c r="A6" s="68"/>
      <c r="B6" s="559" t="s">
        <v>216</v>
      </c>
      <c r="C6" s="1193" t="s">
        <v>217</v>
      </c>
      <c r="D6" s="77" t="s">
        <v>39</v>
      </c>
      <c r="E6" s="77" t="s">
        <v>39</v>
      </c>
      <c r="F6" s="77" t="s">
        <v>39</v>
      </c>
      <c r="G6" s="77" t="s">
        <v>39</v>
      </c>
      <c r="H6" s="31" t="s">
        <v>39</v>
      </c>
      <c r="I6" s="77" t="s">
        <v>39</v>
      </c>
      <c r="J6" s="77" t="s">
        <v>39</v>
      </c>
      <c r="K6" s="31" t="s">
        <v>39</v>
      </c>
      <c r="L6" s="77" t="s">
        <v>39</v>
      </c>
      <c r="M6" s="77" t="s">
        <v>39</v>
      </c>
      <c r="N6" s="558" t="s">
        <v>394</v>
      </c>
      <c r="O6" s="558" t="s">
        <v>207</v>
      </c>
      <c r="P6" s="558">
        <v>10</v>
      </c>
      <c r="Q6" s="1185"/>
      <c r="S6" s="107"/>
      <c r="T6" s="107"/>
      <c r="U6" s="135"/>
      <c r="V6" s="115"/>
      <c r="W6" s="405"/>
      <c r="X6" s="135"/>
      <c r="Y6" s="115"/>
      <c r="Z6" s="115"/>
      <c r="AA6" s="115"/>
      <c r="AB6" s="115"/>
      <c r="AC6" s="366"/>
      <c r="AD6" s="115"/>
      <c r="AE6" s="779"/>
      <c r="AF6" s="115"/>
      <c r="AG6" s="115"/>
      <c r="AH6" s="115"/>
      <c r="AI6" s="115"/>
    </row>
    <row r="7" spans="1:35" ht="14.25" customHeight="1" thickBot="1">
      <c r="A7" s="68"/>
      <c r="B7" s="557"/>
      <c r="C7" s="1199">
        <v>0.6</v>
      </c>
      <c r="D7" s="59"/>
      <c r="E7" s="60"/>
      <c r="F7" s="59"/>
      <c r="G7" s="60"/>
      <c r="H7" s="98"/>
      <c r="I7" s="60"/>
      <c r="J7" s="60"/>
      <c r="K7" s="59"/>
      <c r="L7" s="60"/>
      <c r="M7" s="98"/>
      <c r="N7" s="558"/>
      <c r="O7" s="558" t="s">
        <v>208</v>
      </c>
      <c r="P7" s="558" t="s">
        <v>394</v>
      </c>
      <c r="Q7" s="1199">
        <v>1</v>
      </c>
      <c r="S7" s="107"/>
      <c r="T7" s="107"/>
      <c r="U7" s="215"/>
      <c r="V7" s="135"/>
      <c r="W7" s="405"/>
      <c r="X7" s="135"/>
      <c r="Y7" s="115"/>
      <c r="Z7" s="296"/>
      <c r="AA7" s="405"/>
      <c r="AB7" s="169"/>
      <c r="AC7" s="780"/>
      <c r="AD7" s="115"/>
      <c r="AE7" s="779"/>
      <c r="AF7" s="115"/>
      <c r="AG7" s="115"/>
      <c r="AH7" s="115"/>
      <c r="AI7" s="115"/>
    </row>
    <row r="8" spans="1:35">
      <c r="A8" s="561">
        <v>1</v>
      </c>
      <c r="B8" s="562" t="s">
        <v>218</v>
      </c>
      <c r="C8" s="2401">
        <f>(Q8/100)*60</f>
        <v>48</v>
      </c>
      <c r="D8" s="771">
        <f>'7-11л. РАСКЛАДКА'!V13</f>
        <v>50</v>
      </c>
      <c r="E8" s="82">
        <f>'7-11л. РАСКЛАДКА'!V71</f>
        <v>20</v>
      </c>
      <c r="F8" s="82">
        <f>'7-11л. РАСКЛАДКА'!V130</f>
        <v>50</v>
      </c>
      <c r="G8" s="82">
        <f>'7-11л. РАСКЛАДКА'!V187</f>
        <v>50</v>
      </c>
      <c r="H8" s="82">
        <f>'7-11л. РАСКЛАДКА'!V244</f>
        <v>40</v>
      </c>
      <c r="I8" s="82">
        <f>'7-11л. РАСКЛАДКА'!V300</f>
        <v>60</v>
      </c>
      <c r="J8" s="82">
        <f>'7-11л. РАСКЛАДКА'!V356</f>
        <v>60</v>
      </c>
      <c r="K8" s="82">
        <f>'7-11л. РАСКЛАДКА'!V409</f>
        <v>50</v>
      </c>
      <c r="L8" s="82">
        <f>'7-11л. РАСКЛАДКА'!V463</f>
        <v>50</v>
      </c>
      <c r="M8" s="1198">
        <f>'7-11л. РАСКЛАДКА'!V516</f>
        <v>50</v>
      </c>
      <c r="N8" s="1200">
        <f>D8+E8+F8+G8+H8+I8+J8+K8+L8+M8</f>
        <v>480</v>
      </c>
      <c r="O8" s="1885">
        <f>(N8*100/P8)-100</f>
        <v>0</v>
      </c>
      <c r="P8" s="2457">
        <f>(Q8*60/100)*10</f>
        <v>480</v>
      </c>
      <c r="Q8" s="2454">
        <v>80</v>
      </c>
      <c r="S8" s="781"/>
      <c r="T8" s="405"/>
      <c r="U8" s="405"/>
      <c r="V8" s="612"/>
      <c r="W8" s="115"/>
      <c r="X8" s="115"/>
      <c r="Y8" s="115"/>
      <c r="Z8" s="783"/>
      <c r="AA8" s="135"/>
      <c r="AB8" s="115"/>
      <c r="AC8" s="784"/>
      <c r="AD8" s="115"/>
      <c r="AE8" s="785"/>
      <c r="AF8" s="115"/>
      <c r="AG8" s="115"/>
      <c r="AH8" s="115"/>
      <c r="AI8" s="115"/>
    </row>
    <row r="9" spans="1:35">
      <c r="A9" s="520">
        <v>2</v>
      </c>
      <c r="B9" s="247" t="s">
        <v>41</v>
      </c>
      <c r="C9" s="2403">
        <f t="shared" ref="C9:C43" si="0">(Q9/100)*60</f>
        <v>90</v>
      </c>
      <c r="D9" s="771">
        <f>'7-11л. РАСКЛАДКА'!V14</f>
        <v>85</v>
      </c>
      <c r="E9" s="82">
        <f>'7-11л. РАСКЛАДКА'!V72</f>
        <v>80</v>
      </c>
      <c r="F9" s="82">
        <f>'7-11л. РАСКЛАДКА'!V131</f>
        <v>98</v>
      </c>
      <c r="G9" s="82">
        <f>'7-11л. РАСКЛАДКА'!V188</f>
        <v>100.8</v>
      </c>
      <c r="H9" s="82">
        <f>'7-11л. РАСКЛАДКА'!V245</f>
        <v>50</v>
      </c>
      <c r="I9" s="82">
        <f>'7-11л. РАСКЛАДКА'!V301</f>
        <v>101.2</v>
      </c>
      <c r="J9" s="82">
        <f>'7-11л. РАСКЛАДКА'!V357</f>
        <v>80</v>
      </c>
      <c r="K9" s="82">
        <f>'7-11л. РАСКЛАДКА'!V410</f>
        <v>95.5</v>
      </c>
      <c r="L9" s="82">
        <f>'7-11л. РАСКЛАДКА'!V464</f>
        <v>108.5</v>
      </c>
      <c r="M9" s="1198">
        <f>'7-11л. РАСКЛАДКА'!V517</f>
        <v>101</v>
      </c>
      <c r="N9" s="1201">
        <f t="shared" ref="N9:N44" si="1">D9+E9+F9+G9+H9+I9+J9+K9+L9+M9</f>
        <v>900</v>
      </c>
      <c r="O9" s="1742">
        <f t="shared" ref="O9:O44" si="2">(N9*100/P9)-100</f>
        <v>0</v>
      </c>
      <c r="P9" s="2445">
        <f t="shared" ref="P9:P44" si="3">(Q9*60/100)*10</f>
        <v>900</v>
      </c>
      <c r="Q9" s="2455">
        <v>150</v>
      </c>
      <c r="S9" s="786"/>
      <c r="T9" s="787"/>
      <c r="U9" s="405"/>
      <c r="V9" s="115"/>
      <c r="W9" s="115"/>
      <c r="X9" s="115"/>
      <c r="Y9" s="115"/>
      <c r="Z9" s="783"/>
      <c r="AA9" s="135"/>
      <c r="AB9" s="115"/>
      <c r="AC9" s="784"/>
      <c r="AD9" s="115"/>
      <c r="AE9" s="785"/>
      <c r="AF9" s="115"/>
      <c r="AG9" s="115"/>
      <c r="AH9" s="115"/>
      <c r="AI9" s="115"/>
    </row>
    <row r="10" spans="1:35">
      <c r="A10" s="520">
        <v>3</v>
      </c>
      <c r="B10" s="247" t="s">
        <v>42</v>
      </c>
      <c r="C10" s="2403">
        <f t="shared" si="0"/>
        <v>9</v>
      </c>
      <c r="D10" s="771">
        <f>'7-11л. РАСКЛАДКА'!V15</f>
        <v>3.38</v>
      </c>
      <c r="E10" s="82">
        <f>'7-11л. РАСКЛАДКА'!V73</f>
        <v>8.75</v>
      </c>
      <c r="F10" s="82">
        <f>'7-11л. РАСКЛАДКА'!V132</f>
        <v>10.7</v>
      </c>
      <c r="G10" s="82">
        <f>'7-11л. РАСКЛАДКА'!V189</f>
        <v>14</v>
      </c>
      <c r="H10" s="82">
        <f>'7-11л. РАСКЛАДКА'!V246</f>
        <v>22.310000000000002</v>
      </c>
      <c r="I10" s="82">
        <f>'7-11л. РАСКЛАДКА'!V302</f>
        <v>1.1299999999999999</v>
      </c>
      <c r="J10" s="82">
        <f>'7-11л. РАСКЛАДКА'!V358</f>
        <v>2</v>
      </c>
      <c r="K10" s="82">
        <f>'7-11л. РАСКЛАДКА'!V411</f>
        <v>3.76</v>
      </c>
      <c r="L10" s="82">
        <f>'7-11л. РАСКЛАДКА'!V465</f>
        <v>3.45</v>
      </c>
      <c r="M10" s="1198">
        <f>'7-11л. РАСКЛАДКА'!V518</f>
        <v>1.1200000000000001</v>
      </c>
      <c r="N10" s="1201">
        <f t="shared" si="1"/>
        <v>70.600000000000009</v>
      </c>
      <c r="O10" s="1883">
        <f t="shared" si="2"/>
        <v>-21.555555555555543</v>
      </c>
      <c r="P10" s="2445">
        <f t="shared" si="3"/>
        <v>90</v>
      </c>
      <c r="Q10" s="2455">
        <v>15</v>
      </c>
      <c r="S10" s="781"/>
      <c r="T10" s="787"/>
      <c r="U10" s="405"/>
      <c r="V10" s="115"/>
      <c r="W10" s="115"/>
      <c r="X10" s="115"/>
      <c r="Y10" s="115"/>
      <c r="Z10" s="783"/>
      <c r="AA10" s="135"/>
      <c r="AB10" s="115"/>
      <c r="AC10" s="784"/>
      <c r="AD10" s="115"/>
      <c r="AE10" s="788"/>
      <c r="AF10" s="115"/>
      <c r="AG10" s="115"/>
      <c r="AH10" s="115"/>
      <c r="AI10" s="115"/>
    </row>
    <row r="11" spans="1:35">
      <c r="A11" s="520">
        <v>4</v>
      </c>
      <c r="B11" s="247" t="s">
        <v>43</v>
      </c>
      <c r="C11" s="2403">
        <f t="shared" si="0"/>
        <v>27</v>
      </c>
      <c r="D11" s="771">
        <f>'7-11л. РАСКЛАДКА'!V16</f>
        <v>30.8</v>
      </c>
      <c r="E11" s="82">
        <f>'7-11л. РАСКЛАДКА'!V74</f>
        <v>8.1</v>
      </c>
      <c r="F11" s="82">
        <f>'7-11л. РАСКЛАДКА'!V133</f>
        <v>33.299999999999997</v>
      </c>
      <c r="G11" s="82">
        <f>'7-11л. РАСКЛАДКА'!V190</f>
        <v>50.9</v>
      </c>
      <c r="H11" s="82">
        <f>'7-11л. РАСКЛАДКА'!V247</f>
        <v>11.88</v>
      </c>
      <c r="I11" s="82">
        <f>'7-11л. РАСКЛАДКА'!V303</f>
        <v>0</v>
      </c>
      <c r="J11" s="82">
        <f>'7-11л. РАСКЛАДКА'!V359</f>
        <v>45.5</v>
      </c>
      <c r="K11" s="82">
        <f>'7-11л. РАСКЛАДКА'!V412</f>
        <v>64.02</v>
      </c>
      <c r="L11" s="82">
        <f>'7-11л. РАСКЛАДКА'!V466</f>
        <v>0</v>
      </c>
      <c r="M11" s="1198">
        <f>'7-11л. РАСКЛАДКА'!V519</f>
        <v>37.5</v>
      </c>
      <c r="N11" s="1201">
        <f t="shared" si="1"/>
        <v>282</v>
      </c>
      <c r="O11" s="1742">
        <f t="shared" si="2"/>
        <v>4.4444444444444429</v>
      </c>
      <c r="P11" s="2445">
        <f t="shared" si="3"/>
        <v>270</v>
      </c>
      <c r="Q11" s="2455">
        <v>45</v>
      </c>
      <c r="S11" s="789"/>
      <c r="T11" s="787"/>
      <c r="U11" s="405"/>
      <c r="V11" s="115"/>
      <c r="W11" s="115"/>
      <c r="X11" s="115"/>
      <c r="Y11" s="115"/>
      <c r="Z11" s="783"/>
      <c r="AA11" s="135"/>
      <c r="AB11" s="115"/>
      <c r="AC11" s="784"/>
      <c r="AD11" s="115"/>
      <c r="AE11" s="785"/>
      <c r="AF11" s="115"/>
      <c r="AG11" s="115"/>
      <c r="AH11" s="115"/>
      <c r="AI11" s="115"/>
    </row>
    <row r="12" spans="1:35">
      <c r="A12" s="520">
        <v>5</v>
      </c>
      <c r="B12" s="247" t="s">
        <v>44</v>
      </c>
      <c r="C12" s="2403">
        <f t="shared" si="0"/>
        <v>9</v>
      </c>
      <c r="D12" s="771">
        <f>'7-11л. РАСКЛАДКА'!V17</f>
        <v>0</v>
      </c>
      <c r="E12" s="82">
        <f>'7-11л. РАСКЛАДКА'!V75</f>
        <v>0</v>
      </c>
      <c r="F12" s="82">
        <f>'7-11л. РАСКЛАДКА'!V134</f>
        <v>0</v>
      </c>
      <c r="G12" s="82">
        <f>'7-11л. РАСКЛАДКА'!V191</f>
        <v>0</v>
      </c>
      <c r="H12" s="82">
        <f>'7-11л. РАСКЛАДКА'!V248</f>
        <v>42.5</v>
      </c>
      <c r="I12" s="82">
        <f>'7-11л. РАСКЛАДКА'!V304</f>
        <v>10</v>
      </c>
      <c r="J12" s="82">
        <f>'7-11л. РАСКЛАДКА'!V360</f>
        <v>0</v>
      </c>
      <c r="K12" s="82">
        <f>'7-11л. РАСКЛАДКА'!V413</f>
        <v>0</v>
      </c>
      <c r="L12" s="82">
        <f>'7-11л. РАСКЛАДКА'!V467</f>
        <v>37.5</v>
      </c>
      <c r="M12" s="1198">
        <f>'7-11л. РАСКЛАДКА'!V520</f>
        <v>0</v>
      </c>
      <c r="N12" s="1201">
        <f t="shared" si="1"/>
        <v>90</v>
      </c>
      <c r="O12" s="1742">
        <f t="shared" si="2"/>
        <v>0</v>
      </c>
      <c r="P12" s="2445">
        <f t="shared" si="3"/>
        <v>90</v>
      </c>
      <c r="Q12" s="2455">
        <v>15</v>
      </c>
      <c r="S12" s="781"/>
      <c r="T12" s="787"/>
      <c r="U12" s="405"/>
      <c r="V12" s="115"/>
      <c r="W12" s="115"/>
      <c r="X12" s="115"/>
      <c r="Y12" s="115"/>
      <c r="Z12" s="783"/>
      <c r="AA12" s="135"/>
      <c r="AB12" s="115"/>
      <c r="AC12" s="784"/>
      <c r="AD12" s="115"/>
      <c r="AE12" s="790"/>
      <c r="AF12" s="115"/>
      <c r="AG12" s="115"/>
      <c r="AH12" s="115"/>
      <c r="AI12" s="115"/>
    </row>
    <row r="13" spans="1:35">
      <c r="A13" s="2220">
        <v>6</v>
      </c>
      <c r="B13" s="2396" t="s">
        <v>45</v>
      </c>
      <c r="C13" s="2403">
        <f t="shared" si="0"/>
        <v>112.2</v>
      </c>
      <c r="D13" s="2237">
        <f>'7-11л. РАСКЛАДКА'!V18</f>
        <v>98.02000000000001</v>
      </c>
      <c r="E13" s="2238">
        <f>'7-11л. РАСКЛАДКА'!V76</f>
        <v>115</v>
      </c>
      <c r="F13" s="2238">
        <f>'7-11л. РАСКЛАДКА'!V135</f>
        <v>132.53</v>
      </c>
      <c r="G13" s="2238">
        <f>'7-11л. РАСКЛАДКА'!V192</f>
        <v>145.30000000000001</v>
      </c>
      <c r="H13" s="2238">
        <f>'7-11л. РАСКЛАДКА'!V249</f>
        <v>120.36</v>
      </c>
      <c r="I13" s="2238">
        <f>'7-11л. РАСКЛАДКА'!V305</f>
        <v>115.86</v>
      </c>
      <c r="J13" s="2238">
        <f>'7-11л. РАСКЛАДКА'!V361</f>
        <v>124</v>
      </c>
      <c r="K13" s="2238">
        <f>'7-11л. РАСКЛАДКА'!V414</f>
        <v>40</v>
      </c>
      <c r="L13" s="2238">
        <f>'7-11л. РАСКЛАДКА'!V468</f>
        <v>124.32</v>
      </c>
      <c r="M13" s="2239">
        <f>'7-11л. РАСКЛАДКА'!V521</f>
        <v>105.6</v>
      </c>
      <c r="N13" s="2240">
        <f t="shared" si="1"/>
        <v>1120.99</v>
      </c>
      <c r="O13" s="2241">
        <f t="shared" si="2"/>
        <v>-9.0017825311946353E-2</v>
      </c>
      <c r="P13" s="2458">
        <f t="shared" si="3"/>
        <v>1122</v>
      </c>
      <c r="Q13" s="2455">
        <v>187</v>
      </c>
      <c r="S13" s="781"/>
      <c r="T13" s="787"/>
      <c r="U13" s="405"/>
      <c r="V13" s="115"/>
      <c r="W13" s="115"/>
      <c r="X13" s="115"/>
      <c r="Y13" s="115"/>
      <c r="Z13" s="783"/>
      <c r="AA13" s="135"/>
      <c r="AB13" s="115"/>
      <c r="AC13" s="784"/>
      <c r="AD13" s="115"/>
      <c r="AE13" s="788"/>
      <c r="AF13" s="115"/>
      <c r="AG13" s="115"/>
      <c r="AH13" s="115"/>
      <c r="AI13" s="115"/>
    </row>
    <row r="14" spans="1:35" ht="12" customHeight="1">
      <c r="A14" s="2220">
        <v>7</v>
      </c>
      <c r="B14" s="1708" t="s">
        <v>871</v>
      </c>
      <c r="C14" s="2428">
        <f>(Q14/100)*60</f>
        <v>151.19999999999999</v>
      </c>
      <c r="D14" s="2421">
        <f>'7-11л. РАСКЛАДКА'!V19</f>
        <v>142.27699999999999</v>
      </c>
      <c r="E14" s="2380">
        <f>'7-11л. РАСКЛАДКА'!V77</f>
        <v>193.85000000000002</v>
      </c>
      <c r="F14" s="2381">
        <f>'7-11л. РАСКЛАДКА'!V136</f>
        <v>234.00000000000003</v>
      </c>
      <c r="G14" s="2380">
        <f>'7-11л. РАСКЛАДКА'!V193</f>
        <v>131.25</v>
      </c>
      <c r="H14" s="2381">
        <f>'7-11л. РАСКЛАДКА'!V250</f>
        <v>98.539999999999992</v>
      </c>
      <c r="I14" s="2380">
        <f>'7-11л. РАСКЛАДКА'!V306</f>
        <v>294.32000000000005</v>
      </c>
      <c r="J14" s="2381">
        <f>'7-11л. РАСКЛАДКА'!V362</f>
        <v>248.44</v>
      </c>
      <c r="K14" s="2380">
        <f>'7-11л. РАСКЛАДКА'!V415</f>
        <v>131.78</v>
      </c>
      <c r="L14" s="2381">
        <f>'7-11л. РАСКЛАДКА'!V469</f>
        <v>207.8</v>
      </c>
      <c r="M14" s="2380">
        <f>'7-11л. РАСКЛАДКА'!V522</f>
        <v>256.65999999999997</v>
      </c>
      <c r="N14" s="2383">
        <f t="shared" si="1"/>
        <v>1938.9169999999999</v>
      </c>
      <c r="O14" s="2423">
        <f t="shared" si="2"/>
        <v>28.23525132275131</v>
      </c>
      <c r="P14" s="2441">
        <f t="shared" si="3"/>
        <v>1512</v>
      </c>
      <c r="Q14" s="2386">
        <f>Q16-Q15</f>
        <v>252</v>
      </c>
      <c r="S14" s="3104"/>
      <c r="T14" s="3105"/>
      <c r="U14" s="3087"/>
      <c r="V14" s="3088"/>
      <c r="W14" s="3088"/>
      <c r="X14" s="3088"/>
      <c r="Y14" s="3088"/>
      <c r="Z14" s="3089"/>
      <c r="AA14" s="3090"/>
      <c r="AB14" s="3088"/>
      <c r="AC14" s="3091"/>
      <c r="AD14" s="3088"/>
      <c r="AE14" s="3106"/>
      <c r="AF14" s="192"/>
      <c r="AG14" s="115"/>
      <c r="AH14" s="115"/>
      <c r="AI14" s="115"/>
    </row>
    <row r="15" spans="1:35" ht="11.25" customHeight="1">
      <c r="A15" s="2395"/>
      <c r="B15" s="2412" t="s">
        <v>872</v>
      </c>
      <c r="C15" s="2432">
        <f t="shared" si="0"/>
        <v>16.8</v>
      </c>
      <c r="D15" s="2425">
        <f>'7-11л. РАСКЛАДКА'!V20</f>
        <v>60</v>
      </c>
      <c r="E15" s="2387">
        <f>'7-11л. РАСКЛАДКА'!V78</f>
        <v>0</v>
      </c>
      <c r="F15" s="2388">
        <f>'7-11л. РАСКЛАДКА'!V137</f>
        <v>0</v>
      </c>
      <c r="G15" s="2387">
        <f>'7-11л. РАСКЛАДКА'!V194</f>
        <v>48.6</v>
      </c>
      <c r="H15" s="2388">
        <f>'7-11л. РАСКЛАДКА'!V251</f>
        <v>60</v>
      </c>
      <c r="I15" s="2387">
        <f>'7-11л. РАСКЛАДКА'!V307</f>
        <v>48.6</v>
      </c>
      <c r="J15" s="2388">
        <f>'7-11л. РАСКЛАДКА'!V363</f>
        <v>0</v>
      </c>
      <c r="K15" s="2387">
        <f>'7-11л. РАСКЛАДКА'!V416</f>
        <v>60</v>
      </c>
      <c r="L15" s="2388">
        <f>'7-11л. РАСКЛАДКА'!V470</f>
        <v>0</v>
      </c>
      <c r="M15" s="2387">
        <f>'7-11л. РАСКЛАДКА'!V523</f>
        <v>0</v>
      </c>
      <c r="N15" s="2460">
        <f>D15+E15+F15+G15+H15+I15+J15+K15+L15+M15</f>
        <v>277.2</v>
      </c>
      <c r="O15" s="2427">
        <f t="shared" si="2"/>
        <v>65</v>
      </c>
      <c r="P15" s="2443">
        <f t="shared" si="3"/>
        <v>168</v>
      </c>
      <c r="Q15" s="2393">
        <f>(Q16/100)*10</f>
        <v>28</v>
      </c>
      <c r="S15" s="3104"/>
      <c r="T15" s="3105"/>
      <c r="U15" s="3087"/>
      <c r="V15" s="3088"/>
      <c r="W15" s="3088"/>
      <c r="X15" s="3088"/>
      <c r="Y15" s="3088"/>
      <c r="Z15" s="3089"/>
      <c r="AA15" s="3090"/>
      <c r="AB15" s="3088"/>
      <c r="AC15" s="3091"/>
      <c r="AD15" s="3088"/>
      <c r="AE15" s="3106"/>
      <c r="AF15" s="192"/>
      <c r="AG15" s="115"/>
      <c r="AH15" s="115"/>
      <c r="AI15" s="115"/>
    </row>
    <row r="16" spans="1:35" ht="12.75" customHeight="1">
      <c r="A16" s="2221"/>
      <c r="B16" s="2399" t="s">
        <v>1008</v>
      </c>
      <c r="C16" s="2419">
        <f t="shared" si="0"/>
        <v>168</v>
      </c>
      <c r="D16" s="771">
        <f>D14+D15</f>
        <v>202.27699999999999</v>
      </c>
      <c r="E16" s="2244">
        <f>E14+E15</f>
        <v>193.85000000000002</v>
      </c>
      <c r="F16" s="2236">
        <f t="shared" ref="F16:L16" si="4">F14+F15</f>
        <v>234.00000000000003</v>
      </c>
      <c r="G16" s="2244">
        <f>G14+G15</f>
        <v>179.85</v>
      </c>
      <c r="H16" s="2236">
        <f>H14+H15</f>
        <v>158.54</v>
      </c>
      <c r="I16" s="2244">
        <f t="shared" si="4"/>
        <v>342.92000000000007</v>
      </c>
      <c r="J16" s="2236">
        <f>J14+J15</f>
        <v>248.44</v>
      </c>
      <c r="K16" s="2244">
        <f t="shared" si="4"/>
        <v>191.78</v>
      </c>
      <c r="L16" s="2236">
        <f t="shared" si="4"/>
        <v>207.8</v>
      </c>
      <c r="M16" s="2244">
        <f>M14+M15</f>
        <v>256.65999999999997</v>
      </c>
      <c r="N16" s="2453">
        <f>D16+E16+F16+G16+H16+I16+J16+K16+L16+M16</f>
        <v>2216.1170000000002</v>
      </c>
      <c r="O16" s="2411">
        <f>(N16*100/P16)-100</f>
        <v>31.911726190476202</v>
      </c>
      <c r="P16" s="2445">
        <f>(Q16*60/100)*10</f>
        <v>1680</v>
      </c>
      <c r="Q16" s="2248">
        <v>280</v>
      </c>
      <c r="S16" s="786"/>
      <c r="T16" s="3107"/>
      <c r="U16" s="405"/>
      <c r="V16" s="115"/>
      <c r="W16" s="115"/>
      <c r="X16" s="115"/>
      <c r="Y16" s="115"/>
      <c r="Z16" s="783"/>
      <c r="AA16" s="135"/>
      <c r="AB16" s="115"/>
      <c r="AC16" s="784"/>
      <c r="AD16" s="115"/>
      <c r="AE16" s="790"/>
      <c r="AF16" s="192"/>
      <c r="AG16" s="115"/>
      <c r="AH16" s="115"/>
      <c r="AI16" s="115"/>
    </row>
    <row r="17" spans="1:35">
      <c r="A17" s="2221">
        <v>8</v>
      </c>
      <c r="B17" s="2378" t="s">
        <v>219</v>
      </c>
      <c r="C17" s="2452">
        <f t="shared" si="0"/>
        <v>111</v>
      </c>
      <c r="D17" s="771">
        <f>'7-11л. РАСКЛАДКА'!V21</f>
        <v>105</v>
      </c>
      <c r="E17" s="2236">
        <f>'7-11л. РАСКЛАДКА'!V79</f>
        <v>145</v>
      </c>
      <c r="F17" s="2236">
        <f>'7-11л. РАСКЛАДКА'!V138</f>
        <v>100</v>
      </c>
      <c r="G17" s="2236">
        <f>'7-11л. РАСКЛАДКА'!V195</f>
        <v>120</v>
      </c>
      <c r="H17" s="2236">
        <f>'7-11л. РАСКЛАДКА'!V252</f>
        <v>106.5</v>
      </c>
      <c r="I17" s="2236">
        <f>'7-11л. РАСКЛАДКА'!V308</f>
        <v>100</v>
      </c>
      <c r="J17" s="2236">
        <f>'7-11л. РАСКЛАДКА'!V364</f>
        <v>100</v>
      </c>
      <c r="K17" s="2236">
        <f>'7-11л. РАСКЛАДКА'!V417</f>
        <v>106.5</v>
      </c>
      <c r="L17" s="2236">
        <f>'7-11л. РАСКЛАДКА'!V471</f>
        <v>127</v>
      </c>
      <c r="M17" s="1198">
        <f>'7-11л. РАСКЛАДКА'!V524</f>
        <v>100</v>
      </c>
      <c r="N17" s="2242">
        <f t="shared" si="1"/>
        <v>1110</v>
      </c>
      <c r="O17" s="2243">
        <f t="shared" si="2"/>
        <v>0</v>
      </c>
      <c r="P17" s="2445">
        <f t="shared" si="3"/>
        <v>1110</v>
      </c>
      <c r="Q17" s="2455">
        <v>185</v>
      </c>
      <c r="S17" s="786"/>
      <c r="T17" s="3107"/>
      <c r="U17" s="405"/>
      <c r="V17" s="115"/>
      <c r="W17" s="115"/>
      <c r="X17" s="115"/>
      <c r="Y17" s="115"/>
      <c r="Z17" s="783"/>
      <c r="AA17" s="135"/>
      <c r="AB17" s="115"/>
      <c r="AC17" s="784"/>
      <c r="AD17" s="115"/>
      <c r="AE17" s="790"/>
      <c r="AF17" s="115"/>
      <c r="AG17" s="115"/>
      <c r="AH17" s="115"/>
      <c r="AI17" s="115"/>
    </row>
    <row r="18" spans="1:35">
      <c r="A18" s="520">
        <v>9</v>
      </c>
      <c r="B18" s="247" t="s">
        <v>104</v>
      </c>
      <c r="C18" s="2403">
        <f t="shared" si="0"/>
        <v>9</v>
      </c>
      <c r="D18" s="771">
        <f>'7-11л. РАСКЛАДКА'!V22</f>
        <v>0</v>
      </c>
      <c r="E18" s="82">
        <f>'7-11л. РАСКЛАДКА'!V80</f>
        <v>25</v>
      </c>
      <c r="F18" s="82">
        <f>'7-11л. РАСКЛАДКА'!V139</f>
        <v>0</v>
      </c>
      <c r="G18" s="82">
        <f>'7-11л. РАСКЛАДКА'!V196</f>
        <v>15</v>
      </c>
      <c r="H18" s="82">
        <f>'7-11л. РАСКЛАДКА'!V253</f>
        <v>11</v>
      </c>
      <c r="I18" s="82">
        <f>'7-11л. РАСКЛАДКА'!V309</f>
        <v>0</v>
      </c>
      <c r="J18" s="82">
        <f>'7-11л. РАСКЛАДКА'!V365</f>
        <v>20</v>
      </c>
      <c r="K18" s="82">
        <f>'7-11л. РАСКЛАДКА'!V418</f>
        <v>11</v>
      </c>
      <c r="L18" s="82">
        <f>'7-11л. РАСКЛАДКА'!V472</f>
        <v>25</v>
      </c>
      <c r="M18" s="1198">
        <f>'7-11л. РАСКЛАДКА'!V525</f>
        <v>0</v>
      </c>
      <c r="N18" s="1201">
        <f t="shared" si="1"/>
        <v>107</v>
      </c>
      <c r="O18" s="1742">
        <f t="shared" si="2"/>
        <v>18.888888888888886</v>
      </c>
      <c r="P18" s="2445">
        <f t="shared" si="3"/>
        <v>90</v>
      </c>
      <c r="Q18" s="2455">
        <v>15</v>
      </c>
      <c r="S18" s="781"/>
      <c r="T18" s="787"/>
      <c r="U18" s="405"/>
      <c r="V18" s="115"/>
      <c r="W18" s="115"/>
      <c r="X18" s="115"/>
      <c r="Y18" s="115"/>
      <c r="Z18" s="783"/>
      <c r="AA18" s="135"/>
      <c r="AB18" s="115"/>
      <c r="AC18" s="784"/>
      <c r="AD18" s="115"/>
      <c r="AE18" s="785"/>
      <c r="AF18" s="115"/>
      <c r="AG18" s="115"/>
      <c r="AH18" s="115"/>
      <c r="AI18" s="115"/>
    </row>
    <row r="19" spans="1:35">
      <c r="A19" s="520">
        <v>10</v>
      </c>
      <c r="B19" s="1624" t="s">
        <v>489</v>
      </c>
      <c r="C19" s="2403">
        <f>(Q19/100)*60</f>
        <v>120</v>
      </c>
      <c r="D19" s="771">
        <f>'7-11л. РАСКЛАДКА'!V23</f>
        <v>200</v>
      </c>
      <c r="E19" s="82">
        <f>'7-11л. РАСКЛАДКА'!V81</f>
        <v>0</v>
      </c>
      <c r="F19" s="82">
        <f>'7-11л. РАСКЛАДКА'!V140</f>
        <v>200</v>
      </c>
      <c r="G19" s="82">
        <f>'7-11л. РАСКЛАДКА'!V197</f>
        <v>200</v>
      </c>
      <c r="H19" s="82">
        <f>'7-11л. РАСКЛАДКА'!V254</f>
        <v>100</v>
      </c>
      <c r="I19" s="82">
        <f>'7-11л. РАСКЛАДКА'!V310</f>
        <v>200</v>
      </c>
      <c r="J19" s="82">
        <f>'7-11л. РАСКЛАДКА'!V366</f>
        <v>0</v>
      </c>
      <c r="K19" s="82">
        <f>'7-11л. РАСКЛАДКА'!V419</f>
        <v>100</v>
      </c>
      <c r="L19" s="82">
        <f>'7-11л. РАСКЛАДКА'!V473</f>
        <v>0</v>
      </c>
      <c r="M19" s="1198">
        <f>'7-11л. РАСКЛАДКА'!V526</f>
        <v>200</v>
      </c>
      <c r="N19" s="1201">
        <f t="shared" si="1"/>
        <v>1200</v>
      </c>
      <c r="O19" s="1742">
        <f t="shared" si="2"/>
        <v>0</v>
      </c>
      <c r="P19" s="2445">
        <f t="shared" si="3"/>
        <v>1200</v>
      </c>
      <c r="Q19" s="2455">
        <v>200</v>
      </c>
      <c r="S19" s="781"/>
      <c r="T19" s="787"/>
      <c r="U19" s="405"/>
      <c r="V19" s="115"/>
      <c r="W19" s="115"/>
      <c r="X19" s="115"/>
      <c r="Y19" s="115"/>
      <c r="Z19" s="783"/>
      <c r="AA19" s="135"/>
      <c r="AB19" s="115"/>
      <c r="AC19" s="784"/>
      <c r="AD19" s="115"/>
      <c r="AE19" s="785"/>
      <c r="AF19" s="115"/>
      <c r="AG19" s="115"/>
      <c r="AH19" s="115"/>
      <c r="AI19" s="115"/>
    </row>
    <row r="20" spans="1:35">
      <c r="A20" s="520">
        <v>11</v>
      </c>
      <c r="B20" s="247" t="s">
        <v>112</v>
      </c>
      <c r="C20" s="2403">
        <f t="shared" si="0"/>
        <v>42</v>
      </c>
      <c r="D20" s="771">
        <f>'7-11л. РАСКЛАДКА'!V24</f>
        <v>0</v>
      </c>
      <c r="E20" s="82">
        <f>'7-11л. РАСКЛАДКА'!V82</f>
        <v>0</v>
      </c>
      <c r="F20" s="82">
        <f>'7-11л. РАСКЛАДКА'!V141</f>
        <v>80.34</v>
      </c>
      <c r="G20" s="82">
        <f>'7-11л. РАСКЛАДКА'!V198</f>
        <v>138.18</v>
      </c>
      <c r="H20" s="82">
        <f>'7-11л. РАСКЛАДКА'!V255</f>
        <v>34.4</v>
      </c>
      <c r="I20" s="82">
        <f>'7-11л. РАСКЛАДКА'!V311</f>
        <v>36.4</v>
      </c>
      <c r="J20" s="82">
        <f>'7-11л. РАСКЛАДКА'!V367</f>
        <v>67.02</v>
      </c>
      <c r="K20" s="82">
        <f>'7-11л. РАСКЛАДКА'!V420</f>
        <v>0</v>
      </c>
      <c r="L20" s="82">
        <f>'7-11л. РАСКЛАДКА'!V474</f>
        <v>63.66</v>
      </c>
      <c r="M20" s="1198">
        <f>'7-11л. РАСКЛАДКА'!V527</f>
        <v>0</v>
      </c>
      <c r="N20" s="1201">
        <f t="shared" si="1"/>
        <v>420</v>
      </c>
      <c r="O20" s="1742">
        <f t="shared" si="2"/>
        <v>0</v>
      </c>
      <c r="P20" s="2445">
        <f t="shared" si="3"/>
        <v>420</v>
      </c>
      <c r="Q20" s="2455">
        <v>70</v>
      </c>
      <c r="S20" s="781"/>
      <c r="T20" s="787"/>
      <c r="U20" s="405"/>
      <c r="V20" s="115"/>
      <c r="W20" s="115"/>
      <c r="X20" s="115"/>
      <c r="Y20" s="115"/>
      <c r="Z20" s="783"/>
      <c r="AA20" s="135"/>
      <c r="AB20" s="115"/>
      <c r="AC20" s="784"/>
      <c r="AD20" s="115"/>
      <c r="AE20" s="785"/>
      <c r="AF20" s="115"/>
      <c r="AG20" s="115"/>
      <c r="AH20" s="115"/>
      <c r="AI20" s="115"/>
    </row>
    <row r="21" spans="1:35">
      <c r="A21" s="520">
        <v>12</v>
      </c>
      <c r="B21" s="247" t="s">
        <v>113</v>
      </c>
      <c r="C21" s="2403">
        <f t="shared" si="0"/>
        <v>21</v>
      </c>
      <c r="D21" s="771">
        <f>'7-11л. РАСКЛАДКА'!V25</f>
        <v>36</v>
      </c>
      <c r="E21" s="82">
        <f>'7-11л. РАСКЛАДКА'!V83</f>
        <v>0</v>
      </c>
      <c r="F21" s="82">
        <f>'7-11л. РАСКЛАДКА'!V142</f>
        <v>0</v>
      </c>
      <c r="G21" s="82">
        <f>'7-11л. РАСКЛАДКА'!V199</f>
        <v>0</v>
      </c>
      <c r="H21" s="82">
        <f>'7-11л. РАСКЛАДКА'!V256</f>
        <v>0</v>
      </c>
      <c r="I21" s="82">
        <f>'7-11л. РАСКЛАДКА'!V312</f>
        <v>0</v>
      </c>
      <c r="J21" s="82">
        <f>'7-11л. РАСКЛАДКА'!V368</f>
        <v>86.5</v>
      </c>
      <c r="K21" s="82">
        <f>'7-11л. РАСКЛАДКА'!V421</f>
        <v>0</v>
      </c>
      <c r="L21" s="82">
        <f>'7-11л. РАСКЛАДКА'!V475</f>
        <v>0</v>
      </c>
      <c r="M21" s="1198">
        <f>'7-11л. РАСКЛАДКА'!V528</f>
        <v>87.5</v>
      </c>
      <c r="N21" s="1201">
        <f t="shared" si="1"/>
        <v>210</v>
      </c>
      <c r="O21" s="1742">
        <f t="shared" si="2"/>
        <v>0</v>
      </c>
      <c r="P21" s="2445">
        <f t="shared" si="3"/>
        <v>210</v>
      </c>
      <c r="Q21" s="2455">
        <v>35</v>
      </c>
      <c r="S21" s="781"/>
      <c r="T21" s="787"/>
      <c r="U21" s="405"/>
      <c r="V21" s="115"/>
      <c r="W21" s="115"/>
      <c r="X21" s="115"/>
      <c r="Y21" s="115"/>
      <c r="Z21" s="783"/>
      <c r="AA21" s="135"/>
      <c r="AB21" s="115"/>
      <c r="AC21" s="784"/>
      <c r="AD21" s="115"/>
      <c r="AE21" s="785"/>
      <c r="AF21" s="115"/>
      <c r="AG21" s="115"/>
      <c r="AH21" s="115"/>
      <c r="AI21" s="115"/>
    </row>
    <row r="22" spans="1:35" ht="12.75" customHeight="1">
      <c r="A22" s="520">
        <v>13</v>
      </c>
      <c r="B22" s="247" t="s">
        <v>46</v>
      </c>
      <c r="C22" s="2403">
        <f t="shared" si="0"/>
        <v>34.799999999999997</v>
      </c>
      <c r="D22" s="771">
        <f>'7-11л. РАСКЛАДКА'!V26</f>
        <v>35</v>
      </c>
      <c r="E22" s="82">
        <f>'7-11л. РАСКЛАДКА'!V84</f>
        <v>0</v>
      </c>
      <c r="F22" s="82">
        <f>'7-11л. РАСКЛАДКА'!V143</f>
        <v>67</v>
      </c>
      <c r="G22" s="82">
        <f>'7-11л. РАСКЛАДКА'!V200</f>
        <v>0</v>
      </c>
      <c r="H22" s="82">
        <f>'7-11л. РАСКЛАДКА'!V257</f>
        <v>78</v>
      </c>
      <c r="I22" s="82">
        <f>'7-11л. РАСКЛАДКА'!V313</f>
        <v>64.290000000000006</v>
      </c>
      <c r="J22" s="82">
        <f>'7-11л. РАСКЛАДКА'!V369</f>
        <v>0</v>
      </c>
      <c r="K22" s="82">
        <f>'7-11л. РАСКЛАДКА'!V422</f>
        <v>44.1</v>
      </c>
      <c r="L22" s="82">
        <f>'7-11л. РАСКЛАДКА'!V476</f>
        <v>0</v>
      </c>
      <c r="M22" s="1198">
        <f>'7-11л. РАСКЛАДКА'!V529</f>
        <v>59</v>
      </c>
      <c r="N22" s="1201">
        <f t="shared" si="1"/>
        <v>347.39000000000004</v>
      </c>
      <c r="O22" s="1883">
        <f t="shared" si="2"/>
        <v>-0.17528735632181736</v>
      </c>
      <c r="P22" s="2445">
        <f t="shared" si="3"/>
        <v>348</v>
      </c>
      <c r="Q22" s="2455">
        <v>58</v>
      </c>
      <c r="S22" s="781"/>
      <c r="T22" s="787"/>
      <c r="U22" s="405"/>
      <c r="V22" s="115"/>
      <c r="W22" s="115"/>
      <c r="X22" s="115"/>
      <c r="Y22" s="115"/>
      <c r="Z22" s="783"/>
      <c r="AA22" s="135"/>
      <c r="AB22" s="115"/>
      <c r="AC22" s="784"/>
      <c r="AD22" s="115"/>
      <c r="AE22" s="785"/>
      <c r="AF22" s="115"/>
      <c r="AG22" s="115"/>
      <c r="AH22" s="115"/>
      <c r="AI22" s="115"/>
    </row>
    <row r="23" spans="1:35" ht="13.5" customHeight="1">
      <c r="A23" s="520">
        <v>14</v>
      </c>
      <c r="B23" s="247" t="s">
        <v>114</v>
      </c>
      <c r="C23" s="2403">
        <f>(Q23/100)*60</f>
        <v>18</v>
      </c>
      <c r="D23" s="771">
        <f>'7-11л. РАСКЛАДКА'!V27</f>
        <v>0</v>
      </c>
      <c r="E23" s="82">
        <f>'7-11л. РАСКЛАДКА'!V85</f>
        <v>104</v>
      </c>
      <c r="F23" s="82">
        <f>'7-11л. РАСКЛАДКА'!V144</f>
        <v>0</v>
      </c>
      <c r="G23" s="82">
        <f>'7-11л. РАСКЛАДКА'!V201</f>
        <v>0</v>
      </c>
      <c r="H23" s="82">
        <f>'7-11л. РАСКЛАДКА'!V258</f>
        <v>0</v>
      </c>
      <c r="I23" s="82">
        <f>'7-11л. РАСКЛАДКА'!V314</f>
        <v>0</v>
      </c>
      <c r="J23" s="82">
        <f>'7-11л. РАСКЛАДКА'!V370</f>
        <v>0</v>
      </c>
      <c r="K23" s="82">
        <f>'7-11л. РАСКЛАДКА'!V423</f>
        <v>0</v>
      </c>
      <c r="L23" s="82">
        <f>'7-11л. РАСКЛАДКА'!V477</f>
        <v>75</v>
      </c>
      <c r="M23" s="1198">
        <f>'7-11л. РАСКЛАДКА'!V530</f>
        <v>0</v>
      </c>
      <c r="N23" s="1201">
        <f t="shared" si="1"/>
        <v>179</v>
      </c>
      <c r="O23" s="1883">
        <f t="shared" si="2"/>
        <v>-0.55555555555555713</v>
      </c>
      <c r="P23" s="2445">
        <f t="shared" si="3"/>
        <v>180</v>
      </c>
      <c r="Q23" s="2455">
        <v>30</v>
      </c>
      <c r="S23" s="781"/>
      <c r="T23" s="787"/>
      <c r="U23" s="405"/>
      <c r="V23" s="115"/>
      <c r="W23" s="115"/>
      <c r="X23" s="115"/>
      <c r="Y23" s="115"/>
      <c r="Z23" s="783"/>
      <c r="AA23" s="135"/>
      <c r="AB23" s="115"/>
      <c r="AC23" s="784"/>
      <c r="AD23" s="115"/>
      <c r="AE23" s="785"/>
      <c r="AF23" s="115"/>
      <c r="AG23" s="115"/>
      <c r="AH23" s="115"/>
      <c r="AI23" s="115"/>
    </row>
    <row r="24" spans="1:35" ht="12" customHeight="1">
      <c r="A24" s="520">
        <v>15</v>
      </c>
      <c r="B24" s="247" t="s">
        <v>220</v>
      </c>
      <c r="C24" s="2403">
        <f t="shared" si="0"/>
        <v>180</v>
      </c>
      <c r="D24" s="771">
        <f>'7-11л. РАСКЛАДКА'!V28</f>
        <v>107.63</v>
      </c>
      <c r="E24" s="82">
        <f>'7-11л. РАСКЛАДКА'!V86</f>
        <v>100</v>
      </c>
      <c r="F24" s="82">
        <f>'7-11л. РАСКЛАДКА'!V145</f>
        <v>233.65</v>
      </c>
      <c r="G24" s="82">
        <f>'7-11л. РАСКЛАДКА'!V202</f>
        <v>75.935000000000002</v>
      </c>
      <c r="H24" s="82">
        <f>'7-11л. РАСКЛАДКА'!V259</f>
        <v>278.52</v>
      </c>
      <c r="I24" s="82">
        <f>'7-11л. РАСКЛАДКА'!V315</f>
        <v>254</v>
      </c>
      <c r="J24" s="82">
        <f>'7-11л. РАСКЛАДКА'!V371</f>
        <v>100</v>
      </c>
      <c r="K24" s="82">
        <f>'7-11л. РАСКЛАДКА'!V424</f>
        <v>351.76499999999999</v>
      </c>
      <c r="L24" s="82">
        <f>'7-11л. РАСКЛАДКА'!V478</f>
        <v>72.009999999999991</v>
      </c>
      <c r="M24" s="1198">
        <f>'7-11л. РАСКЛАДКА'!V531</f>
        <v>200.6</v>
      </c>
      <c r="N24" s="1201">
        <f t="shared" si="1"/>
        <v>1774.11</v>
      </c>
      <c r="O24" s="1883">
        <f t="shared" si="2"/>
        <v>-1.4383333333333326</v>
      </c>
      <c r="P24" s="2445">
        <f t="shared" si="3"/>
        <v>1800</v>
      </c>
      <c r="Q24" s="2455">
        <v>300</v>
      </c>
      <c r="S24" s="781"/>
      <c r="T24" s="787"/>
      <c r="U24" s="405"/>
      <c r="V24" s="115"/>
      <c r="W24" s="115"/>
      <c r="X24" s="115"/>
      <c r="Y24" s="115"/>
      <c r="Z24" s="783"/>
      <c r="AA24" s="135"/>
      <c r="AB24" s="115"/>
      <c r="AC24" s="784"/>
      <c r="AD24" s="115"/>
      <c r="AE24" s="788"/>
      <c r="AF24" s="115"/>
      <c r="AG24" s="115"/>
      <c r="AH24" s="115"/>
      <c r="AI24" s="115"/>
    </row>
    <row r="25" spans="1:35" ht="14.25" customHeight="1">
      <c r="A25" s="520">
        <v>16</v>
      </c>
      <c r="B25" s="247" t="s">
        <v>221</v>
      </c>
      <c r="C25" s="2403">
        <f t="shared" si="0"/>
        <v>90</v>
      </c>
      <c r="D25" s="771">
        <f>'7-11л. РАСКЛАДКА'!V29</f>
        <v>0</v>
      </c>
      <c r="E25" s="82">
        <f>'7-11л. РАСКЛАДКА'!V87</f>
        <v>0</v>
      </c>
      <c r="F25" s="82">
        <f>'7-11л. РАСКЛАДКА'!V146</f>
        <v>0</v>
      </c>
      <c r="G25" s="82">
        <f>'7-11л. РАСКЛАДКА'!V203</f>
        <v>0</v>
      </c>
      <c r="H25" s="82">
        <f>'7-11л. РАСКЛАДКА'!V260</f>
        <v>0</v>
      </c>
      <c r="I25" s="82">
        <f>'7-11л. РАСКЛАДКА'!V316</f>
        <v>0</v>
      </c>
      <c r="J25" s="82">
        <f>'7-11л. РАСКЛАДКА'!V372</f>
        <v>0</v>
      </c>
      <c r="K25" s="82">
        <f>'7-11л. РАСКЛАДКА'!V425</f>
        <v>0</v>
      </c>
      <c r="L25" s="82">
        <f>'7-11л. РАСКЛАДКА'!V479</f>
        <v>0</v>
      </c>
      <c r="M25" s="1198">
        <f>'7-11л. РАСКЛАДКА'!V532</f>
        <v>0</v>
      </c>
      <c r="N25" s="1201">
        <f t="shared" si="1"/>
        <v>0</v>
      </c>
      <c r="O25" s="1204">
        <f t="shared" si="2"/>
        <v>-100</v>
      </c>
      <c r="P25" s="2445">
        <f t="shared" si="3"/>
        <v>900</v>
      </c>
      <c r="Q25" s="2455">
        <v>150</v>
      </c>
      <c r="S25" s="786"/>
      <c r="T25" s="787"/>
      <c r="U25" s="405"/>
      <c r="V25" s="115"/>
      <c r="W25" s="115"/>
      <c r="X25" s="115"/>
      <c r="Y25" s="115"/>
      <c r="Z25" s="783"/>
      <c r="AA25" s="135"/>
      <c r="AB25" s="115"/>
      <c r="AC25" s="784"/>
      <c r="AD25" s="115"/>
      <c r="AE25" s="794"/>
      <c r="AF25" s="115"/>
      <c r="AG25" s="115"/>
      <c r="AH25" s="115"/>
      <c r="AI25" s="115"/>
    </row>
    <row r="26" spans="1:35">
      <c r="A26" s="520">
        <v>17</v>
      </c>
      <c r="B26" s="247" t="s">
        <v>222</v>
      </c>
      <c r="C26" s="2403">
        <f t="shared" si="0"/>
        <v>30</v>
      </c>
      <c r="D26" s="771">
        <f>'7-11л. РАСКЛАДКА'!V30</f>
        <v>0</v>
      </c>
      <c r="E26" s="82">
        <f>'7-11л. РАСКЛАДКА'!V88</f>
        <v>125</v>
      </c>
      <c r="F26" s="82">
        <f>'7-11л. РАСКЛАДКА'!V147</f>
        <v>0</v>
      </c>
      <c r="G26" s="82">
        <f>'7-11л. РАСКЛАДКА'!V204</f>
        <v>0</v>
      </c>
      <c r="H26" s="82">
        <f>'7-11л. РАСКЛАДКА'!V261</f>
        <v>109.7</v>
      </c>
      <c r="I26" s="82">
        <f>'7-11л. РАСКЛАДКА'!V317</f>
        <v>0</v>
      </c>
      <c r="J26" s="82">
        <f>'7-11л. РАСКЛАДКА'!V373</f>
        <v>0</v>
      </c>
      <c r="K26" s="82">
        <f>'7-11л. РАСКЛАДКА'!V426</f>
        <v>38.5</v>
      </c>
      <c r="L26" s="82">
        <f>'7-11л. РАСКЛАДКА'!V480</f>
        <v>0</v>
      </c>
      <c r="M26" s="1198">
        <f>'7-11л. РАСКЛАДКА'!V533</f>
        <v>23.8</v>
      </c>
      <c r="N26" s="1201">
        <f t="shared" si="1"/>
        <v>297</v>
      </c>
      <c r="O26" s="1742">
        <f t="shared" si="2"/>
        <v>-1</v>
      </c>
      <c r="P26" s="2445">
        <f t="shared" si="3"/>
        <v>300</v>
      </c>
      <c r="Q26" s="2455">
        <v>50</v>
      </c>
      <c r="S26" s="781"/>
      <c r="T26" s="787"/>
      <c r="U26" s="405"/>
      <c r="V26" s="115"/>
      <c r="W26" s="115"/>
      <c r="X26" s="115"/>
      <c r="Y26" s="115"/>
      <c r="Z26" s="783"/>
      <c r="AA26" s="135"/>
      <c r="AB26" s="115"/>
      <c r="AC26" s="784"/>
      <c r="AD26" s="115"/>
      <c r="AE26" s="785"/>
      <c r="AF26" s="115"/>
      <c r="AG26" s="115"/>
      <c r="AH26" s="115"/>
      <c r="AI26" s="115"/>
    </row>
    <row r="27" spans="1:35">
      <c r="A27" s="520">
        <v>18</v>
      </c>
      <c r="B27" s="247" t="s">
        <v>47</v>
      </c>
      <c r="C27" s="2403">
        <f>(Q27/100)*60</f>
        <v>6</v>
      </c>
      <c r="D27" s="771">
        <f>'7-11л. РАСКЛАДКА'!V31</f>
        <v>32.4</v>
      </c>
      <c r="E27" s="82">
        <f>'7-11л. РАСКЛАДКА'!V89</f>
        <v>0</v>
      </c>
      <c r="F27" s="82">
        <f>'7-11л. РАСКЛАДКА'!V148</f>
        <v>0</v>
      </c>
      <c r="G27" s="82">
        <f>'7-11л. РАСКЛАДКА'!V205</f>
        <v>0</v>
      </c>
      <c r="H27" s="82">
        <f>'7-11л. РАСКЛАДКА'!V262</f>
        <v>27.6</v>
      </c>
      <c r="I27" s="82">
        <f>'7-11л. РАСКЛАДКА'!V318</f>
        <v>0</v>
      </c>
      <c r="J27" s="82">
        <f>'7-11л. РАСКЛАДКА'!V374</f>
        <v>0</v>
      </c>
      <c r="K27" s="82">
        <f>'7-11л. РАСКЛАДКА'!V427</f>
        <v>0</v>
      </c>
      <c r="L27" s="82">
        <f>'7-11л. РАСКЛАДКА'!V481</f>
        <v>0</v>
      </c>
      <c r="M27" s="1198">
        <f>'7-11л. РАСКЛАДКА'!V534</f>
        <v>0</v>
      </c>
      <c r="N27" s="1201">
        <f t="shared" si="1"/>
        <v>60</v>
      </c>
      <c r="O27" s="1742">
        <f t="shared" si="2"/>
        <v>0</v>
      </c>
      <c r="P27" s="2445">
        <f t="shared" si="3"/>
        <v>60</v>
      </c>
      <c r="Q27" s="2455">
        <v>10</v>
      </c>
      <c r="S27" s="781"/>
      <c r="T27" s="787"/>
      <c r="U27" s="405"/>
      <c r="V27" s="115"/>
      <c r="W27" s="115"/>
      <c r="X27" s="115"/>
      <c r="Y27" s="115"/>
      <c r="Z27" s="783"/>
      <c r="AA27" s="135"/>
      <c r="AB27" s="115"/>
      <c r="AC27" s="784"/>
      <c r="AD27" s="115"/>
      <c r="AE27" s="785"/>
      <c r="AF27" s="115"/>
      <c r="AG27" s="115"/>
      <c r="AH27" s="115"/>
      <c r="AI27" s="115"/>
    </row>
    <row r="28" spans="1:35">
      <c r="A28" s="520">
        <v>19</v>
      </c>
      <c r="B28" s="247" t="s">
        <v>223</v>
      </c>
      <c r="C28" s="2403">
        <f t="shared" si="0"/>
        <v>6</v>
      </c>
      <c r="D28" s="771">
        <f>'7-11л. РАСКЛАДКА'!V32</f>
        <v>11.25</v>
      </c>
      <c r="E28" s="82">
        <f>'7-11л. РАСКЛАДКА'!V90</f>
        <v>25.549999999999997</v>
      </c>
      <c r="F28" s="82">
        <f>'7-11л. РАСКЛАДКА'!V149</f>
        <v>5</v>
      </c>
      <c r="G28" s="82">
        <f>'7-11л. РАСКЛАДКА'!V206</f>
        <v>0</v>
      </c>
      <c r="H28" s="82">
        <f>'7-11л. РАСКЛАДКА'!V263</f>
        <v>6.7</v>
      </c>
      <c r="I28" s="82">
        <f>'7-11л. РАСКЛАДКА'!V319</f>
        <v>0</v>
      </c>
      <c r="J28" s="82">
        <f>'7-11л. РАСКЛАДКА'!V375</f>
        <v>0</v>
      </c>
      <c r="K28" s="82">
        <f>'7-11л. РАСКЛАДКА'!V428</f>
        <v>0</v>
      </c>
      <c r="L28" s="82">
        <f>'7-11л. РАСКЛАДКА'!V482</f>
        <v>11.5</v>
      </c>
      <c r="M28" s="1198">
        <f>'7-11л. РАСКЛАДКА'!V535</f>
        <v>0</v>
      </c>
      <c r="N28" s="1201">
        <f t="shared" si="1"/>
        <v>60</v>
      </c>
      <c r="O28" s="1742">
        <f t="shared" si="2"/>
        <v>0</v>
      </c>
      <c r="P28" s="2445">
        <f t="shared" si="3"/>
        <v>60</v>
      </c>
      <c r="Q28" s="2455">
        <v>10</v>
      </c>
      <c r="S28" s="781"/>
      <c r="T28" s="787"/>
      <c r="U28" s="405"/>
      <c r="V28" s="115"/>
      <c r="W28" s="115"/>
      <c r="X28" s="115"/>
      <c r="Y28" s="115"/>
      <c r="Z28" s="783"/>
      <c r="AA28" s="135"/>
      <c r="AB28" s="115"/>
      <c r="AC28" s="784"/>
      <c r="AD28" s="115"/>
      <c r="AE28" s="790"/>
      <c r="AF28" s="115"/>
      <c r="AG28" s="115"/>
      <c r="AH28" s="115"/>
      <c r="AI28" s="115"/>
    </row>
    <row r="29" spans="1:35">
      <c r="A29" s="520">
        <v>20</v>
      </c>
      <c r="B29" s="247" t="s">
        <v>48</v>
      </c>
      <c r="C29" s="2403">
        <f t="shared" si="0"/>
        <v>18</v>
      </c>
      <c r="D29" s="771">
        <f>'7-11л. РАСКЛАДКА'!V33</f>
        <v>15</v>
      </c>
      <c r="E29" s="82">
        <f>'7-11л. РАСКЛАДКА'!V91</f>
        <v>25.65</v>
      </c>
      <c r="F29" s="82">
        <f>'7-11л. РАСКЛАДКА'!V150</f>
        <v>15.425000000000001</v>
      </c>
      <c r="G29" s="82">
        <f>'7-11л. РАСКЛАДКА'!V207</f>
        <v>14.9</v>
      </c>
      <c r="H29" s="82">
        <f>'7-11л. РАСКЛАДКА'!V264</f>
        <v>17.3</v>
      </c>
      <c r="I29" s="82">
        <f>'7-11л. РАСКЛАДКА'!V320</f>
        <v>23.029999999999998</v>
      </c>
      <c r="J29" s="82">
        <f>'7-11л. РАСКЛАДКА'!V376</f>
        <v>15.71</v>
      </c>
      <c r="K29" s="82">
        <f>'7-11л. РАСКЛАДКА'!V429</f>
        <v>20.6</v>
      </c>
      <c r="L29" s="82">
        <f>'7-11л. РАСКЛАДКА'!V483</f>
        <v>19.89</v>
      </c>
      <c r="M29" s="1198">
        <f>'7-11л. РАСКЛАДКА'!V536</f>
        <v>12.5</v>
      </c>
      <c r="N29" s="1201">
        <f t="shared" si="1"/>
        <v>180.005</v>
      </c>
      <c r="O29" s="1742">
        <f t="shared" si="2"/>
        <v>2.7777777777799884E-3</v>
      </c>
      <c r="P29" s="2445">
        <f t="shared" si="3"/>
        <v>180</v>
      </c>
      <c r="Q29" s="2455">
        <v>30</v>
      </c>
      <c r="S29" s="781"/>
      <c r="T29" s="787"/>
      <c r="U29" s="405"/>
      <c r="V29" s="115"/>
      <c r="W29" s="115"/>
      <c r="X29" s="115"/>
      <c r="Y29" s="115"/>
      <c r="Z29" s="783"/>
      <c r="AA29" s="135"/>
      <c r="AB29" s="115"/>
      <c r="AC29" s="784"/>
      <c r="AD29" s="115"/>
      <c r="AE29" s="785"/>
      <c r="AF29" s="115"/>
      <c r="AG29" s="115"/>
      <c r="AH29" s="115"/>
      <c r="AI29" s="115"/>
    </row>
    <row r="30" spans="1:35">
      <c r="A30" s="520">
        <v>21</v>
      </c>
      <c r="B30" s="247" t="s">
        <v>49</v>
      </c>
      <c r="C30" s="2403">
        <f t="shared" si="0"/>
        <v>9</v>
      </c>
      <c r="D30" s="771">
        <f>'7-11л. РАСКЛАДКА'!V34</f>
        <v>4.4400000000000004</v>
      </c>
      <c r="E30" s="82">
        <f>'7-11л. РАСКЛАДКА'!V92</f>
        <v>4</v>
      </c>
      <c r="F30" s="82">
        <f>'7-11л. РАСКЛАДКА'!V151</f>
        <v>11</v>
      </c>
      <c r="G30" s="82">
        <f>'7-11л. РАСКЛАДКА'!V208</f>
        <v>15.8</v>
      </c>
      <c r="H30" s="82">
        <f>'7-11л. РАСКЛАДКА'!V265</f>
        <v>9.6</v>
      </c>
      <c r="I30" s="82">
        <f>'7-11л. РАСКЛАДКА'!V321</f>
        <v>3</v>
      </c>
      <c r="J30" s="82">
        <f>'7-11л. РАСКЛАДКА'!V377</f>
        <v>14.8</v>
      </c>
      <c r="K30" s="82">
        <f>'7-11л. РАСКЛАДКА'!V430</f>
        <v>4.0999999999999996</v>
      </c>
      <c r="L30" s="82">
        <f>'7-11л. РАСКЛАДКА'!V484</f>
        <v>6</v>
      </c>
      <c r="M30" s="1198">
        <f>'7-11л. РАСКЛАДКА'!V537</f>
        <v>17.2</v>
      </c>
      <c r="N30" s="1201">
        <f t="shared" si="1"/>
        <v>89.94</v>
      </c>
      <c r="O30" s="1883">
        <f t="shared" si="2"/>
        <v>-6.6666666666662877E-2</v>
      </c>
      <c r="P30" s="2445">
        <f t="shared" si="3"/>
        <v>90</v>
      </c>
      <c r="Q30" s="2455">
        <v>15</v>
      </c>
      <c r="S30" s="781"/>
      <c r="T30" s="787"/>
      <c r="U30" s="405"/>
      <c r="V30" s="115"/>
      <c r="W30" s="115"/>
      <c r="X30" s="115"/>
      <c r="Y30" s="115"/>
      <c r="Z30" s="783"/>
      <c r="AA30" s="135"/>
      <c r="AB30" s="115"/>
      <c r="AC30" s="784"/>
      <c r="AD30" s="115"/>
      <c r="AE30" s="785"/>
      <c r="AF30" s="115"/>
      <c r="AG30" s="115"/>
      <c r="AH30" s="115"/>
      <c r="AI30" s="115"/>
    </row>
    <row r="31" spans="1:35" ht="12" customHeight="1">
      <c r="A31" s="520">
        <v>22</v>
      </c>
      <c r="B31" s="247" t="s">
        <v>224</v>
      </c>
      <c r="C31" s="2403">
        <f t="shared" si="0"/>
        <v>24</v>
      </c>
      <c r="D31" s="771">
        <f>'7-11л. РАСКЛАДКА'!V35</f>
        <v>7.08</v>
      </c>
      <c r="E31" s="82">
        <f>'7-11л. РАСКЛАДКА'!V93</f>
        <v>5.4</v>
      </c>
      <c r="F31" s="82">
        <f>'7-11л. РАСКЛАДКА'!V152</f>
        <v>0</v>
      </c>
      <c r="G31" s="82">
        <f>'7-11л. РАСКЛАДКА'!V209</f>
        <v>13.96</v>
      </c>
      <c r="H31" s="82">
        <f>'7-11л. РАСКЛАДКА'!V266</f>
        <v>12.08</v>
      </c>
      <c r="I31" s="82">
        <f>'7-11л. РАСКЛАДКА'!V322</f>
        <v>94.4</v>
      </c>
      <c r="J31" s="82">
        <f>'7-11л. РАСКЛАДКА'!V378</f>
        <v>0</v>
      </c>
      <c r="K31" s="82">
        <f>'7-11л. РАСКЛАДКА'!V431</f>
        <v>8.4</v>
      </c>
      <c r="L31" s="82">
        <f>'7-11л. РАСКЛАДКА'!V485</f>
        <v>80.323999999999998</v>
      </c>
      <c r="M31" s="1198">
        <f>'7-11л. РАСКЛАДКА'!V538</f>
        <v>14.4</v>
      </c>
      <c r="N31" s="1201">
        <f t="shared" si="1"/>
        <v>236.04400000000001</v>
      </c>
      <c r="O31" s="1883">
        <f t="shared" si="2"/>
        <v>-1.6483333333333263</v>
      </c>
      <c r="P31" s="2445">
        <f t="shared" si="3"/>
        <v>240</v>
      </c>
      <c r="Q31" s="2455">
        <v>40</v>
      </c>
      <c r="S31" s="781"/>
      <c r="T31" s="787"/>
      <c r="U31" s="405"/>
      <c r="V31" s="115"/>
      <c r="W31" s="115"/>
      <c r="X31" s="115"/>
      <c r="Y31" s="115"/>
      <c r="Z31" s="783"/>
      <c r="AA31" s="135"/>
      <c r="AB31" s="115"/>
      <c r="AC31" s="784"/>
      <c r="AD31" s="115"/>
      <c r="AE31" s="785"/>
      <c r="AF31" s="115"/>
      <c r="AG31" s="115"/>
      <c r="AH31" s="115"/>
      <c r="AI31" s="115"/>
    </row>
    <row r="32" spans="1:35" ht="13.5" customHeight="1">
      <c r="A32" s="520">
        <v>23</v>
      </c>
      <c r="B32" s="247" t="s">
        <v>50</v>
      </c>
      <c r="C32" s="2403">
        <f t="shared" si="0"/>
        <v>18</v>
      </c>
      <c r="D32" s="771">
        <f>'7-11л. РАСКЛАДКА'!V36</f>
        <v>12</v>
      </c>
      <c r="E32" s="82">
        <f>'7-11л. РАСКЛАДКА'!V94</f>
        <v>25.2</v>
      </c>
      <c r="F32" s="82">
        <f>'7-11л. РАСКЛАДКА'!V153</f>
        <v>12.72</v>
      </c>
      <c r="G32" s="82">
        <f>'7-11л. РАСКЛАДКА'!V210</f>
        <v>13.72</v>
      </c>
      <c r="H32" s="82">
        <f>'7-11л. РАСКЛАДКА'!V267</f>
        <v>29.6</v>
      </c>
      <c r="I32" s="82">
        <f>'7-11л. РАСКЛАДКА'!V323</f>
        <v>10.41</v>
      </c>
      <c r="J32" s="82">
        <f>'7-11л. РАСКЛАДКА'!V379</f>
        <v>19.774999999999999</v>
      </c>
      <c r="K32" s="82">
        <f>'7-11л. РАСКЛАДКА'!V432</f>
        <v>24.4</v>
      </c>
      <c r="L32" s="82">
        <f>'7-11л. РАСКЛАДКА'!V486</f>
        <v>14</v>
      </c>
      <c r="M32" s="1198">
        <f>'7-11л. РАСКЛАДКА'!V539</f>
        <v>13.875</v>
      </c>
      <c r="N32" s="1201">
        <f t="shared" si="1"/>
        <v>175.70000000000002</v>
      </c>
      <c r="O32" s="1883">
        <f t="shared" si="2"/>
        <v>-2.3888888888888857</v>
      </c>
      <c r="P32" s="2445">
        <f t="shared" si="3"/>
        <v>180</v>
      </c>
      <c r="Q32" s="2455">
        <v>30</v>
      </c>
      <c r="S32" s="781"/>
      <c r="T32" s="787"/>
      <c r="U32" s="405"/>
      <c r="V32" s="115"/>
      <c r="W32" s="115"/>
      <c r="X32" s="115"/>
      <c r="Y32" s="115"/>
      <c r="Z32" s="783"/>
      <c r="AA32" s="135"/>
      <c r="AB32" s="115"/>
      <c r="AC32" s="784"/>
      <c r="AD32" s="115"/>
      <c r="AE32" s="785"/>
      <c r="AF32" s="115"/>
      <c r="AG32" s="115"/>
      <c r="AH32" s="115"/>
      <c r="AI32" s="115"/>
    </row>
    <row r="33" spans="1:35" ht="12.75" customHeight="1">
      <c r="A33" s="520">
        <v>24</v>
      </c>
      <c r="B33" s="247" t="s">
        <v>51</v>
      </c>
      <c r="C33" s="2403">
        <f>(Q33/100)*60</f>
        <v>6</v>
      </c>
      <c r="D33" s="771">
        <f>'7-11л. РАСКЛАДКА'!V37</f>
        <v>25</v>
      </c>
      <c r="E33" s="82">
        <f>'7-11л. РАСКЛАДКА'!V95</f>
        <v>0</v>
      </c>
      <c r="F33" s="82">
        <f>'7-11л. РАСКЛАДКА'!V154</f>
        <v>0</v>
      </c>
      <c r="G33" s="82">
        <f>'7-11л. РАСКЛАДКА'!V211</f>
        <v>0</v>
      </c>
      <c r="H33" s="82">
        <f>'7-11л. РАСКЛАДКА'!V268</f>
        <v>0</v>
      </c>
      <c r="I33" s="82">
        <f>'7-11л. РАСКЛАДКА'!V324</f>
        <v>0</v>
      </c>
      <c r="J33" s="82">
        <f>'7-11л. РАСКЛАДКА'!V380</f>
        <v>30</v>
      </c>
      <c r="K33" s="82">
        <f>'7-11л. РАСКЛАДКА'!V433</f>
        <v>0</v>
      </c>
      <c r="L33" s="82">
        <f>'7-11л. РАСКЛАДКА'!V487</f>
        <v>0</v>
      </c>
      <c r="M33" s="1198">
        <f>'7-11л. РАСКЛАДКА'!V540</f>
        <v>0</v>
      </c>
      <c r="N33" s="1201">
        <f t="shared" si="1"/>
        <v>55</v>
      </c>
      <c r="O33" s="1883">
        <f t="shared" si="2"/>
        <v>-8.3333333333333286</v>
      </c>
      <c r="P33" s="2445">
        <f t="shared" si="3"/>
        <v>60</v>
      </c>
      <c r="Q33" s="2455">
        <v>10</v>
      </c>
      <c r="S33" s="781"/>
      <c r="T33" s="787"/>
      <c r="U33" s="405"/>
      <c r="V33" s="115"/>
      <c r="W33" s="115"/>
      <c r="X33" s="115"/>
      <c r="Y33" s="115"/>
      <c r="Z33" s="783"/>
      <c r="AA33" s="135"/>
      <c r="AB33" s="115"/>
      <c r="AC33" s="784"/>
      <c r="AD33" s="115"/>
      <c r="AE33" s="798"/>
      <c r="AF33" s="115"/>
      <c r="AG33" s="115"/>
      <c r="AH33" s="115"/>
      <c r="AI33" s="115"/>
    </row>
    <row r="34" spans="1:35" ht="12" customHeight="1">
      <c r="A34" s="520">
        <v>25</v>
      </c>
      <c r="B34" s="247" t="s">
        <v>52</v>
      </c>
      <c r="C34" s="2403">
        <f t="shared" si="0"/>
        <v>0.6</v>
      </c>
      <c r="D34" s="771">
        <f>'7-11л. РАСКЛАДКА'!V38</f>
        <v>1.5</v>
      </c>
      <c r="E34" s="82">
        <f>'7-11л. РАСКЛАДКА'!V96</f>
        <v>1.5</v>
      </c>
      <c r="F34" s="82">
        <f>'7-11л. РАСКЛАДКА'!V155</f>
        <v>0</v>
      </c>
      <c r="G34" s="82">
        <f>'7-11л. РАСКЛАДКА'!V212</f>
        <v>0</v>
      </c>
      <c r="H34" s="82">
        <f>'7-11л. РАСКЛАДКА'!V269</f>
        <v>0</v>
      </c>
      <c r="I34" s="82">
        <f>'7-11л. РАСКЛАДКА'!V325</f>
        <v>0</v>
      </c>
      <c r="J34" s="82">
        <f>'7-11л. РАСКЛАДКА'!V381</f>
        <v>1.5</v>
      </c>
      <c r="K34" s="82">
        <f>'7-11л. РАСКЛАДКА'!V434</f>
        <v>0</v>
      </c>
      <c r="L34" s="82">
        <f>'7-11л. РАСКЛАДКА'!V488</f>
        <v>1.5</v>
      </c>
      <c r="M34" s="1198">
        <f>'7-11л. РАСКЛАДКА'!V541</f>
        <v>0</v>
      </c>
      <c r="N34" s="1201">
        <f t="shared" si="1"/>
        <v>6</v>
      </c>
      <c r="O34" s="1883">
        <f t="shared" si="2"/>
        <v>0</v>
      </c>
      <c r="P34" s="2445">
        <f t="shared" si="3"/>
        <v>6</v>
      </c>
      <c r="Q34" s="2455">
        <v>1</v>
      </c>
      <c r="S34" s="781"/>
      <c r="T34" s="795"/>
      <c r="U34" s="405"/>
      <c r="V34" s="115"/>
      <c r="W34" s="115"/>
      <c r="X34" s="115"/>
      <c r="Y34" s="115"/>
      <c r="Z34" s="783"/>
      <c r="AA34" s="135"/>
      <c r="AB34" s="115"/>
      <c r="AC34" s="784"/>
      <c r="AD34" s="115"/>
      <c r="AE34" s="798"/>
      <c r="AF34" s="115"/>
      <c r="AG34" s="115"/>
      <c r="AH34" s="115"/>
      <c r="AI34" s="115"/>
    </row>
    <row r="35" spans="1:35" ht="15.75" customHeight="1">
      <c r="A35" s="520">
        <v>26</v>
      </c>
      <c r="B35" s="247" t="s">
        <v>225</v>
      </c>
      <c r="C35" s="2403">
        <f t="shared" si="0"/>
        <v>0.6</v>
      </c>
      <c r="D35" s="771">
        <f>'7-11л. РАСКЛАДКА'!V39</f>
        <v>0</v>
      </c>
      <c r="E35" s="82">
        <f>'7-11л. РАСКЛАДКА'!V97</f>
        <v>0</v>
      </c>
      <c r="F35" s="82">
        <f>'7-11л. РАСКЛАДКА'!V156</f>
        <v>0</v>
      </c>
      <c r="G35" s="82">
        <f>'7-11л. РАСКЛАДКА'!V213</f>
        <v>0</v>
      </c>
      <c r="H35" s="82">
        <f>'7-11л. РАСКЛАДКА'!V270</f>
        <v>4</v>
      </c>
      <c r="I35" s="82">
        <f>'7-11л. РАСКЛАДКА'!V326</f>
        <v>0</v>
      </c>
      <c r="J35" s="82">
        <f>'7-11л. РАСКЛАДКА'!V382</f>
        <v>0</v>
      </c>
      <c r="K35" s="82">
        <f>'7-11л. РАСКЛАДКА'!V435</f>
        <v>3.7</v>
      </c>
      <c r="L35" s="82">
        <f>'7-11л. РАСКЛАДКА'!V489</f>
        <v>0</v>
      </c>
      <c r="M35" s="1198">
        <f>'7-11л. РАСКЛАДКА'!V542</f>
        <v>0</v>
      </c>
      <c r="N35" s="1201">
        <f t="shared" si="1"/>
        <v>7.7</v>
      </c>
      <c r="O35" s="1883">
        <f t="shared" si="2"/>
        <v>28.333333333333343</v>
      </c>
      <c r="P35" s="2445">
        <f t="shared" si="3"/>
        <v>6</v>
      </c>
      <c r="Q35" s="2455">
        <v>1</v>
      </c>
      <c r="S35" s="781"/>
      <c r="T35" s="787"/>
      <c r="U35" s="405"/>
      <c r="V35" s="115"/>
      <c r="W35" s="115"/>
      <c r="X35" s="115"/>
      <c r="Y35" s="115"/>
      <c r="Z35" s="783"/>
      <c r="AA35" s="135"/>
      <c r="AB35" s="115"/>
      <c r="AC35" s="784"/>
      <c r="AD35" s="115"/>
      <c r="AE35" s="798"/>
      <c r="AF35" s="115"/>
      <c r="AG35" s="115"/>
      <c r="AH35" s="115"/>
      <c r="AI35" s="115"/>
    </row>
    <row r="36" spans="1:35" ht="12" customHeight="1">
      <c r="A36" s="520">
        <v>27</v>
      </c>
      <c r="B36" s="247" t="s">
        <v>115</v>
      </c>
      <c r="C36" s="2403">
        <f t="shared" si="0"/>
        <v>1.2</v>
      </c>
      <c r="D36" s="771">
        <f>'7-11л. РАСКЛАДКА'!V40</f>
        <v>0</v>
      </c>
      <c r="E36" s="82">
        <f>'7-11л. РАСКЛАДКА'!V98</f>
        <v>0</v>
      </c>
      <c r="F36" s="82">
        <f>'7-11л. РАСКЛАДКА'!V157</f>
        <v>3</v>
      </c>
      <c r="G36" s="82">
        <f>'7-11л. РАСКЛАДКА'!V214</f>
        <v>0</v>
      </c>
      <c r="H36" s="82">
        <f>'7-11л. РАСКЛАДКА'!V271</f>
        <v>0</v>
      </c>
      <c r="I36" s="82">
        <f>'7-11л. РАСКЛАДКА'!V327</f>
        <v>5</v>
      </c>
      <c r="J36" s="82">
        <f>'7-11л. РАСКЛАДКА'!V383</f>
        <v>0</v>
      </c>
      <c r="K36" s="82">
        <f>'7-11л. РАСКЛАДКА'!V436</f>
        <v>0</v>
      </c>
      <c r="L36" s="82">
        <f>'7-11л. РАСКЛАДКА'!V490</f>
        <v>0</v>
      </c>
      <c r="M36" s="1198">
        <f>'7-11л. РАСКЛАДКА'!V543</f>
        <v>3</v>
      </c>
      <c r="N36" s="1201">
        <f t="shared" si="1"/>
        <v>11</v>
      </c>
      <c r="O36" s="1883">
        <f t="shared" si="2"/>
        <v>-8.3333333333333286</v>
      </c>
      <c r="P36" s="2445">
        <f t="shared" si="3"/>
        <v>12</v>
      </c>
      <c r="Q36" s="2455">
        <v>2</v>
      </c>
      <c r="S36" s="781"/>
      <c r="T36" s="795"/>
      <c r="U36" s="405"/>
      <c r="V36" s="115"/>
      <c r="W36" s="115"/>
      <c r="X36" s="115"/>
      <c r="Y36" s="115"/>
      <c r="Z36" s="783"/>
      <c r="AA36" s="135"/>
      <c r="AB36" s="115"/>
      <c r="AC36" s="784"/>
      <c r="AD36" s="115"/>
      <c r="AE36" s="798"/>
      <c r="AF36" s="115"/>
      <c r="AG36" s="115"/>
      <c r="AH36" s="115"/>
      <c r="AI36" s="115"/>
    </row>
    <row r="37" spans="1:35" ht="12" hidden="1" customHeight="1">
      <c r="A37" s="520">
        <v>28</v>
      </c>
      <c r="B37" s="247" t="s">
        <v>53</v>
      </c>
      <c r="C37" s="2403">
        <f t="shared" si="0"/>
        <v>0.12</v>
      </c>
      <c r="D37" s="771">
        <f>'7-11л. РАСКЛАДКА'!V41</f>
        <v>0</v>
      </c>
      <c r="E37" s="82">
        <f>'7-11л. РАСКЛАДКА'!V99</f>
        <v>0</v>
      </c>
      <c r="F37" s="82">
        <f>'7-11л. РАСКЛАДКА'!V158</f>
        <v>0</v>
      </c>
      <c r="G37" s="82">
        <f>'7-11л. РАСКЛАДКА'!V215</f>
        <v>0</v>
      </c>
      <c r="H37" s="82">
        <f>'7-11л. РАСКЛАДКА'!V272</f>
        <v>0</v>
      </c>
      <c r="I37" s="82">
        <f>'7-11л. РАСКЛАДКА'!V328</f>
        <v>0</v>
      </c>
      <c r="J37" s="82">
        <f>'7-11л. РАСКЛАДКА'!V384</f>
        <v>0</v>
      </c>
      <c r="K37" s="82">
        <f>'7-11л. РАСКЛАДКА'!V437</f>
        <v>0</v>
      </c>
      <c r="L37" s="82">
        <f>'7-11л. РАСКЛАДКА'!V491</f>
        <v>0</v>
      </c>
      <c r="M37" s="1198">
        <f>'7-11л. РАСКЛАДКА'!V544</f>
        <v>0</v>
      </c>
      <c r="N37" s="1201">
        <f t="shared" si="1"/>
        <v>0</v>
      </c>
      <c r="O37" s="1204">
        <f t="shared" si="2"/>
        <v>-100</v>
      </c>
      <c r="P37" s="2445">
        <f t="shared" si="3"/>
        <v>1.2</v>
      </c>
      <c r="Q37" s="2455">
        <v>0.2</v>
      </c>
      <c r="S37" s="781"/>
      <c r="T37" s="787"/>
      <c r="U37" s="405"/>
      <c r="V37" s="115"/>
      <c r="W37" s="115"/>
      <c r="X37" s="115"/>
      <c r="Y37" s="115"/>
      <c r="Z37" s="783"/>
      <c r="AA37" s="135"/>
      <c r="AB37" s="115"/>
      <c r="AC37" s="784"/>
      <c r="AD37" s="115"/>
      <c r="AE37" s="3077"/>
      <c r="AF37" s="115"/>
      <c r="AG37" s="115"/>
      <c r="AH37" s="115"/>
      <c r="AI37" s="115"/>
    </row>
    <row r="38" spans="1:35" ht="12.75" customHeight="1">
      <c r="A38" s="520">
        <v>29</v>
      </c>
      <c r="B38" s="563" t="s">
        <v>226</v>
      </c>
      <c r="C38" s="2403">
        <f t="shared" si="0"/>
        <v>1.7999999999999998</v>
      </c>
      <c r="D38" s="771">
        <f>'7-11л. РАСКЛАДКА'!V42</f>
        <v>1.35</v>
      </c>
      <c r="E38" s="82">
        <f>'7-11л. РАСКЛАДКА'!V100</f>
        <v>1</v>
      </c>
      <c r="F38" s="82">
        <f>'7-11л. РАСКЛАДКА'!V159</f>
        <v>2.2800000000000002</v>
      </c>
      <c r="G38" s="82">
        <f>'7-11л. РАСКЛАДКА'!V216</f>
        <v>1.7750000000000004</v>
      </c>
      <c r="H38" s="82">
        <f>'7-11л. РАСКЛАДКА'!V273</f>
        <v>2.54</v>
      </c>
      <c r="I38" s="82">
        <f>'7-11л. РАСКЛАДКА'!V329</f>
        <v>1.99</v>
      </c>
      <c r="J38" s="82">
        <f>'7-11л. РАСКЛАДКА'!V385</f>
        <v>1.96</v>
      </c>
      <c r="K38" s="82">
        <f>'7-11л. РАСКЛАДКА'!V438</f>
        <v>1.28</v>
      </c>
      <c r="L38" s="82">
        <f>'7-11л. РАСКЛАДКА'!V492</f>
        <v>1.8199999999999998</v>
      </c>
      <c r="M38" s="1198">
        <f>'7-11л. РАСКЛАДКА'!V545</f>
        <v>2.5449999999999999</v>
      </c>
      <c r="N38" s="1201">
        <f t="shared" si="1"/>
        <v>18.54</v>
      </c>
      <c r="O38" s="1742">
        <f t="shared" si="2"/>
        <v>3</v>
      </c>
      <c r="P38" s="2445">
        <f t="shared" si="3"/>
        <v>18</v>
      </c>
      <c r="Q38" s="2455">
        <v>3</v>
      </c>
      <c r="S38" s="781"/>
      <c r="T38" s="787"/>
      <c r="U38" s="405"/>
      <c r="V38" s="115"/>
      <c r="W38" s="115"/>
      <c r="X38" s="115"/>
      <c r="Y38" s="115"/>
      <c r="Z38" s="783"/>
      <c r="AA38" s="135"/>
      <c r="AB38" s="115"/>
      <c r="AC38" s="784"/>
      <c r="AD38" s="115"/>
      <c r="AE38" s="798"/>
      <c r="AF38" s="115"/>
      <c r="AG38" s="115"/>
      <c r="AH38" s="115"/>
      <c r="AI38" s="115"/>
    </row>
    <row r="39" spans="1:35" ht="13.5" customHeight="1">
      <c r="A39" s="520">
        <v>30</v>
      </c>
      <c r="B39" s="247" t="s">
        <v>116</v>
      </c>
      <c r="C39" s="2403">
        <f>(Q39/100)*60</f>
        <v>1.7999999999999998</v>
      </c>
      <c r="D39" s="771">
        <f>'7-11л. РАСКЛАДКА'!V43</f>
        <v>0</v>
      </c>
      <c r="E39" s="82">
        <f>'7-11л. РАСКЛАДКА'!V101</f>
        <v>0</v>
      </c>
      <c r="F39" s="82">
        <f>'7-11л. РАСКЛАДКА'!V160</f>
        <v>0</v>
      </c>
      <c r="G39" s="82">
        <f>'7-11л. РАСКЛАДКА'!V217</f>
        <v>0</v>
      </c>
      <c r="H39" s="82">
        <f>'7-11л. РАСКЛАДКА'!V274</f>
        <v>10</v>
      </c>
      <c r="I39" s="82">
        <f>'7-11л. РАСКЛАДКА'!V330</f>
        <v>0</v>
      </c>
      <c r="J39" s="82">
        <f>'7-11л. РАСКЛАДКА'!V386</f>
        <v>0</v>
      </c>
      <c r="K39" s="82">
        <f>'7-11л. РАСКЛАДКА'!V439</f>
        <v>10</v>
      </c>
      <c r="L39" s="82">
        <f>'7-11л. РАСКЛАДКА'!V493</f>
        <v>0</v>
      </c>
      <c r="M39" s="1198">
        <f>'7-11л. РАСКЛАДКА'!V546</f>
        <v>0.6</v>
      </c>
      <c r="N39" s="1201">
        <f t="shared" si="1"/>
        <v>20.6</v>
      </c>
      <c r="O39" s="1883">
        <f t="shared" si="2"/>
        <v>14.444444444444443</v>
      </c>
      <c r="P39" s="2445">
        <f t="shared" si="3"/>
        <v>18</v>
      </c>
      <c r="Q39" s="2455">
        <v>3</v>
      </c>
      <c r="S39" s="786"/>
      <c r="T39" s="795"/>
      <c r="U39" s="405"/>
      <c r="V39" s="115"/>
      <c r="W39" s="115"/>
      <c r="X39" s="115"/>
      <c r="Y39" s="115"/>
      <c r="Z39" s="783"/>
      <c r="AA39" s="135"/>
      <c r="AB39" s="115"/>
      <c r="AC39" s="784"/>
      <c r="AD39" s="115"/>
      <c r="AE39" s="798"/>
      <c r="AF39" s="115"/>
      <c r="AG39" s="115"/>
      <c r="AH39" s="115"/>
      <c r="AI39" s="115"/>
    </row>
    <row r="40" spans="1:35" ht="14.25" customHeight="1">
      <c r="A40" s="520">
        <v>31</v>
      </c>
      <c r="B40" s="247" t="s">
        <v>117</v>
      </c>
      <c r="C40" s="2403">
        <f t="shared" si="0"/>
        <v>1.2</v>
      </c>
      <c r="D40" s="771">
        <f>'7-11л. РАСКЛАДКА'!V44</f>
        <v>0.81220000000000003</v>
      </c>
      <c r="E40" s="82">
        <f>'7-11л. РАСКЛАДКА'!V102</f>
        <v>0.86899999999999999</v>
      </c>
      <c r="F40" s="82">
        <f>'7-11л. РАСКЛАДКА'!V161</f>
        <v>1.1191</v>
      </c>
      <c r="G40" s="82">
        <f>'7-11л. РАСКЛАДКА'!V218</f>
        <v>1.5279999999999998</v>
      </c>
      <c r="H40" s="82">
        <f>'7-11л. РАСКЛАДКА'!V275</f>
        <v>0.82000000000000006</v>
      </c>
      <c r="I40" s="82">
        <f>'7-11л. РАСКЛАДКА'!V331</f>
        <v>7.7200000000000005E-2</v>
      </c>
      <c r="J40" s="82">
        <f>'7-11л. РАСКЛАДКА'!V387</f>
        <v>3.9424000000000001</v>
      </c>
      <c r="K40" s="82">
        <f>'7-11л. РАСКЛАДКА'!V440</f>
        <v>1.0097</v>
      </c>
      <c r="L40" s="82">
        <f>'7-11л. РАСКЛАДКА'!V494</f>
        <v>0.80900000000000005</v>
      </c>
      <c r="M40" s="1198">
        <f>'7-11л. РАСКЛАДКА'!V547</f>
        <v>2.778</v>
      </c>
      <c r="N40" s="1201">
        <f t="shared" si="1"/>
        <v>13.7646</v>
      </c>
      <c r="O40" s="1883">
        <f t="shared" si="2"/>
        <v>14.704999999999998</v>
      </c>
      <c r="P40" s="2445">
        <f t="shared" si="3"/>
        <v>12</v>
      </c>
      <c r="Q40" s="2455">
        <v>2</v>
      </c>
      <c r="S40" s="786"/>
      <c r="T40" s="787"/>
      <c r="U40" s="405"/>
      <c r="V40" s="115"/>
      <c r="W40" s="115"/>
      <c r="X40" s="115"/>
      <c r="Y40" s="115"/>
      <c r="Z40" s="783"/>
      <c r="AA40" s="135"/>
      <c r="AB40" s="115"/>
      <c r="AC40" s="784"/>
      <c r="AD40" s="115"/>
      <c r="AE40" s="3108"/>
      <c r="AF40" s="115"/>
      <c r="AG40" s="115"/>
      <c r="AH40" s="115"/>
      <c r="AI40" s="115"/>
    </row>
    <row r="41" spans="1:35" ht="15" customHeight="1">
      <c r="A41" s="520">
        <v>32</v>
      </c>
      <c r="B41" s="247" t="s">
        <v>55</v>
      </c>
      <c r="C41" s="2403">
        <f t="shared" si="0"/>
        <v>46.2</v>
      </c>
      <c r="D41" s="808">
        <f>'7-11л. МЕНЮ '!D95</f>
        <v>36.04</v>
      </c>
      <c r="E41" s="99">
        <f>'7-11л. МЕНЮ '!D147</f>
        <v>54.480000000000004</v>
      </c>
      <c r="F41" s="99">
        <f>'7-11л. МЕНЮ '!D205</f>
        <v>47.503999999999998</v>
      </c>
      <c r="G41" s="99">
        <f>'7-11л. МЕНЮ '!D259</f>
        <v>41.045000000000002</v>
      </c>
      <c r="H41" s="99">
        <f>'7-11л. МЕНЮ '!D312</f>
        <v>51.930999999999997</v>
      </c>
      <c r="I41" s="99">
        <f>'7-11л. МЕНЮ '!D423</f>
        <v>48.462999999999994</v>
      </c>
      <c r="J41" s="99">
        <f>'7-11л. МЕНЮ '!D479</f>
        <v>47.55</v>
      </c>
      <c r="K41" s="99">
        <f>'7-11л. МЕНЮ '!D534</f>
        <v>43.900999999999996</v>
      </c>
      <c r="L41" s="99">
        <f>'7-11л. МЕНЮ '!D589</f>
        <v>46.364999999999995</v>
      </c>
      <c r="M41" s="1174">
        <f>'7-11л. МЕНЮ '!D643</f>
        <v>44.721000000000004</v>
      </c>
      <c r="N41" s="1201">
        <f t="shared" si="1"/>
        <v>462</v>
      </c>
      <c r="O41" s="1742">
        <f t="shared" si="2"/>
        <v>0</v>
      </c>
      <c r="P41" s="2445">
        <f t="shared" si="3"/>
        <v>462</v>
      </c>
      <c r="Q41" s="2455">
        <v>77</v>
      </c>
      <c r="S41" s="3080"/>
      <c r="T41" s="795"/>
      <c r="U41" s="405"/>
      <c r="V41" s="115"/>
      <c r="W41" s="115"/>
      <c r="X41" s="115"/>
      <c r="Y41" s="115"/>
      <c r="Z41" s="802"/>
      <c r="AA41" s="135"/>
      <c r="AB41" s="115"/>
      <c r="AC41" s="784"/>
      <c r="AD41" s="115"/>
      <c r="AE41" s="798"/>
      <c r="AF41" s="115"/>
      <c r="AG41" s="115"/>
      <c r="AH41" s="115"/>
      <c r="AI41" s="115"/>
    </row>
    <row r="42" spans="1:35" ht="12.75" customHeight="1">
      <c r="A42" s="520">
        <v>33</v>
      </c>
      <c r="B42" s="247" t="s">
        <v>56</v>
      </c>
      <c r="C42" s="2403">
        <f t="shared" si="0"/>
        <v>47.400000000000006</v>
      </c>
      <c r="D42" s="808">
        <f>'7-11л. МЕНЮ '!E95</f>
        <v>41.650700000000001</v>
      </c>
      <c r="E42" s="99">
        <f>'7-11л. МЕНЮ '!E147</f>
        <v>45.817</v>
      </c>
      <c r="F42" s="99">
        <f>'7-11л. МЕНЮ '!E205</f>
        <v>50.747300000000003</v>
      </c>
      <c r="G42" s="99">
        <f>'7-11л. МЕНЮ '!E259</f>
        <v>47.594999999999999</v>
      </c>
      <c r="H42" s="99">
        <f>'7-11л. МЕНЮ '!E312</f>
        <v>51.190000000000005</v>
      </c>
      <c r="I42" s="99">
        <f>'7-11л. МЕНЮ '!E423</f>
        <v>51.690999999999995</v>
      </c>
      <c r="J42" s="99">
        <f>'7-11л. МЕНЮ '!E479</f>
        <v>41.927999999999997</v>
      </c>
      <c r="K42" s="99">
        <f>'7-11л. МЕНЮ '!E534</f>
        <v>46.18</v>
      </c>
      <c r="L42" s="99">
        <f>'7-11л. МЕНЮ '!E589</f>
        <v>51.49</v>
      </c>
      <c r="M42" s="1174">
        <f>'7-11л. МЕНЮ '!E643</f>
        <v>45.710999999999999</v>
      </c>
      <c r="N42" s="1201">
        <f t="shared" si="1"/>
        <v>474</v>
      </c>
      <c r="O42" s="1742">
        <f t="shared" si="2"/>
        <v>0</v>
      </c>
      <c r="P42" s="2445">
        <f t="shared" si="3"/>
        <v>474</v>
      </c>
      <c r="Q42" s="2455">
        <v>79</v>
      </c>
      <c r="S42" s="3080"/>
      <c r="T42" s="795"/>
      <c r="U42" s="405"/>
      <c r="V42" s="115"/>
      <c r="W42" s="115"/>
      <c r="X42" s="115"/>
      <c r="Y42" s="115"/>
      <c r="Z42" s="802"/>
      <c r="AA42" s="135"/>
      <c r="AB42" s="115"/>
      <c r="AC42" s="784"/>
      <c r="AD42" s="115"/>
      <c r="AE42" s="785"/>
      <c r="AF42" s="115"/>
      <c r="AG42" s="115"/>
      <c r="AH42" s="115"/>
      <c r="AI42" s="115"/>
    </row>
    <row r="43" spans="1:35" ht="12.75" customHeight="1">
      <c r="A43" s="520">
        <v>34</v>
      </c>
      <c r="B43" s="247" t="s">
        <v>57</v>
      </c>
      <c r="C43" s="2403">
        <f t="shared" si="0"/>
        <v>201</v>
      </c>
      <c r="D43" s="810">
        <f>'7-11л. МЕНЮ '!F95</f>
        <v>220.18200000000002</v>
      </c>
      <c r="E43" s="99">
        <f>'7-11л. МЕНЮ '!F147</f>
        <v>188.5684</v>
      </c>
      <c r="F43" s="99">
        <f>'7-11л. МЕНЮ '!F205</f>
        <v>195.13160000000002</v>
      </c>
      <c r="G43" s="99">
        <f>'7-11л. МЕНЮ '!F259</f>
        <v>206.572</v>
      </c>
      <c r="H43" s="99">
        <f>'7-11л. МЕНЮ '!F312</f>
        <v>194.54599999999999</v>
      </c>
      <c r="I43" s="99">
        <f>'7-11л. МЕНЮ '!F423</f>
        <v>187.7</v>
      </c>
      <c r="J43" s="99">
        <f>'7-11л. МЕНЮ '!F479</f>
        <v>209.614</v>
      </c>
      <c r="K43" s="99">
        <f>'7-11л. МЕНЮ '!F534</f>
        <v>206.46600000000001</v>
      </c>
      <c r="L43" s="99">
        <f>'7-11л. МЕНЮ '!F589</f>
        <v>199.44800000000001</v>
      </c>
      <c r="M43" s="1174">
        <f>'7-11л. МЕНЮ '!F643</f>
        <v>201.77199999999999</v>
      </c>
      <c r="N43" s="1201">
        <f t="shared" si="1"/>
        <v>2010.0000000000002</v>
      </c>
      <c r="O43" s="1742">
        <f t="shared" si="2"/>
        <v>0</v>
      </c>
      <c r="P43" s="2445">
        <f t="shared" si="3"/>
        <v>2010</v>
      </c>
      <c r="Q43" s="2455">
        <v>335</v>
      </c>
      <c r="S43" s="3080"/>
      <c r="T43" s="795"/>
      <c r="U43" s="405"/>
      <c r="V43" s="115"/>
      <c r="W43" s="115"/>
      <c r="X43" s="115"/>
      <c r="Y43" s="115"/>
      <c r="Z43" s="802"/>
      <c r="AA43" s="135"/>
      <c r="AB43" s="115"/>
      <c r="AC43" s="784"/>
      <c r="AD43" s="115"/>
      <c r="AE43" s="785"/>
      <c r="AF43" s="115"/>
      <c r="AG43" s="115"/>
      <c r="AH43" s="115"/>
      <c r="AI43" s="115"/>
    </row>
    <row r="44" spans="1:35" ht="15" customHeight="1" thickBot="1">
      <c r="A44" s="564">
        <v>35</v>
      </c>
      <c r="B44" s="565" t="s">
        <v>58</v>
      </c>
      <c r="C44" s="2407">
        <f>(Q44/100)*60</f>
        <v>1410</v>
      </c>
      <c r="D44" s="811">
        <f>'7-11л. МЕНЮ '!G95</f>
        <v>1406.8180000000002</v>
      </c>
      <c r="E44" s="103">
        <f>'7-11л. МЕНЮ '!G147</f>
        <v>1411.019</v>
      </c>
      <c r="F44" s="103">
        <f>'7-11л. МЕНЮ '!G205</f>
        <v>1407.1280999999999</v>
      </c>
      <c r="G44" s="103">
        <f>'7-11л. МЕНЮ '!G259</f>
        <v>1410.806</v>
      </c>
      <c r="H44" s="103">
        <f>'7-11л. МЕНЮ '!G312</f>
        <v>1414.2289000000001</v>
      </c>
      <c r="I44" s="103">
        <f>'7-11л. МЕНЮ '!G423</f>
        <v>1409.1740000000002</v>
      </c>
      <c r="J44" s="137">
        <f>'7-11л. МЕНЮ '!G479</f>
        <v>1411.4810000000002</v>
      </c>
      <c r="K44" s="103">
        <f>'7-11л. МЕНЮ '!G534</f>
        <v>1409.0900000000001</v>
      </c>
      <c r="L44" s="103">
        <f>'7-11л. МЕНЮ '!G589</f>
        <v>1411.518</v>
      </c>
      <c r="M44" s="1175">
        <f>'7-11л. МЕНЮ '!G643</f>
        <v>1408.7370000000001</v>
      </c>
      <c r="N44" s="1202">
        <f t="shared" si="1"/>
        <v>14100</v>
      </c>
      <c r="O44" s="1884">
        <f t="shared" si="2"/>
        <v>0</v>
      </c>
      <c r="P44" s="2459">
        <f t="shared" si="3"/>
        <v>14100</v>
      </c>
      <c r="Q44" s="2456">
        <v>2350</v>
      </c>
      <c r="S44" s="786"/>
      <c r="T44" s="795"/>
      <c r="U44" s="405"/>
      <c r="V44" s="115"/>
      <c r="W44" s="115"/>
      <c r="X44" s="115"/>
      <c r="Y44" s="115"/>
      <c r="Z44" s="802"/>
      <c r="AA44" s="135"/>
      <c r="AB44" s="115"/>
      <c r="AC44" s="784"/>
      <c r="AD44" s="115"/>
      <c r="AE44" s="785"/>
      <c r="AF44" s="115"/>
      <c r="AG44" s="115"/>
      <c r="AH44" s="115"/>
      <c r="AI44" s="115"/>
    </row>
    <row r="45" spans="1:35"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</row>
    <row r="46" spans="1:35">
      <c r="U46" s="391"/>
    </row>
    <row r="47" spans="1:35" ht="13.5" customHeight="1"/>
    <row r="48" spans="1:35" ht="12.75" customHeight="1"/>
    <row r="49" spans="1:17" ht="12.75" customHeight="1"/>
    <row r="50" spans="1:17" ht="11.25" customHeight="1"/>
    <row r="51" spans="1:17" ht="11.25" customHeight="1"/>
    <row r="52" spans="1:17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>
      <c r="A53" s="11"/>
      <c r="B53" s="11"/>
      <c r="C53" s="310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>
      <c r="A54" s="11"/>
      <c r="B54" s="11"/>
      <c r="C54" s="310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>
      <c r="A59" t="s">
        <v>231</v>
      </c>
    </row>
    <row r="60" spans="1:17">
      <c r="A60" t="s">
        <v>232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</row>
    <row r="61" spans="1:17">
      <c r="A61" t="s">
        <v>233</v>
      </c>
      <c r="N61" s="286"/>
      <c r="O61" s="286"/>
    </row>
    <row r="62" spans="1:1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86"/>
      <c r="Q62" s="286"/>
    </row>
    <row r="63" spans="1:17">
      <c r="A63" s="1" t="s">
        <v>234</v>
      </c>
    </row>
    <row r="64" spans="1:17">
      <c r="A64" t="s">
        <v>235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7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86"/>
      <c r="Q65" s="286"/>
    </row>
    <row r="67" spans="1:17" ht="13.5" customHeight="1"/>
    <row r="69" spans="1:17" ht="13.5" customHeight="1"/>
    <row r="70" spans="1:17" ht="12" customHeight="1"/>
    <row r="72" spans="1:17" ht="12.75" customHeight="1"/>
    <row r="74" spans="1:17" ht="12.75" customHeight="1"/>
    <row r="76" spans="1:17" ht="12.75" customHeight="1"/>
    <row r="78" spans="1:17" ht="12.75" customHeight="1"/>
    <row r="79" spans="1:17" hidden="1"/>
    <row r="103" ht="12.75" customHeight="1"/>
    <row r="104" ht="13.5" customHeight="1"/>
    <row r="105" ht="12.75" customHeight="1"/>
    <row r="109" ht="12.75" customHeight="1"/>
    <row r="110" ht="12.75" customHeight="1"/>
    <row r="111" ht="11.25" customHeight="1"/>
    <row r="112" ht="12.75" customHeight="1"/>
    <row r="113" ht="13.5" customHeight="1"/>
    <row r="114" ht="14.25" customHeight="1"/>
    <row r="116" ht="14.25" customHeight="1"/>
    <row r="118" ht="11.25" customHeight="1"/>
    <row r="121" hidden="1"/>
    <row r="126" ht="11.25" customHeight="1"/>
    <row r="127" ht="12.75" customHeight="1"/>
    <row r="128" ht="11.25" customHeight="1"/>
    <row r="129" spans="1:30">
      <c r="A129" s="211"/>
      <c r="B129" s="115"/>
      <c r="C129" s="211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2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</row>
    <row r="130" spans="1:30">
      <c r="A130" s="115"/>
      <c r="B130" s="135"/>
      <c r="C130" s="405"/>
      <c r="D130" s="215"/>
      <c r="E130" s="215"/>
      <c r="F130" s="215"/>
      <c r="G130" s="215"/>
      <c r="H130" s="215"/>
      <c r="I130" s="215"/>
      <c r="J130" s="215"/>
      <c r="K130" s="215"/>
      <c r="L130" s="135"/>
      <c r="M130" s="135"/>
      <c r="N130" s="107"/>
      <c r="O130" s="107"/>
      <c r="P130" s="135"/>
      <c r="Q130" s="405"/>
      <c r="R130" s="115"/>
      <c r="S130" s="405"/>
      <c r="T130" s="13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</row>
    <row r="131" spans="1:30">
      <c r="A131" s="115"/>
      <c r="B131" s="135"/>
      <c r="C131" s="107"/>
      <c r="D131" s="776"/>
      <c r="E131" s="215"/>
      <c r="F131" s="215"/>
      <c r="G131" s="215"/>
      <c r="H131" s="215"/>
      <c r="I131" s="215"/>
      <c r="J131" s="215"/>
      <c r="K131" s="215"/>
      <c r="L131" s="135"/>
      <c r="M131" s="135"/>
      <c r="N131" s="107"/>
      <c r="O131" s="107"/>
      <c r="P131" s="135"/>
      <c r="Q131" s="405"/>
      <c r="R131" s="115"/>
      <c r="S131" s="405"/>
      <c r="T131" s="13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</row>
    <row r="132" spans="1:30">
      <c r="A132" s="115"/>
      <c r="B132" s="405"/>
      <c r="C132" s="405"/>
      <c r="D132" s="215"/>
      <c r="E132" s="215"/>
      <c r="F132" s="215"/>
      <c r="G132" s="215"/>
      <c r="H132" s="115"/>
      <c r="I132" s="115"/>
      <c r="J132" s="215"/>
      <c r="K132" s="113"/>
      <c r="L132" s="135"/>
      <c r="M132" s="135"/>
      <c r="N132" s="107"/>
      <c r="O132" s="107"/>
      <c r="P132" s="405"/>
      <c r="Q132" s="405"/>
      <c r="R132" s="115"/>
      <c r="S132" s="405"/>
      <c r="T132" s="135"/>
      <c r="U132" s="115"/>
      <c r="V132" s="115"/>
      <c r="W132" s="115"/>
      <c r="X132" s="115"/>
      <c r="Y132" s="115"/>
      <c r="Z132" s="115"/>
      <c r="AA132" s="778"/>
      <c r="AB132" s="115"/>
      <c r="AC132" s="115"/>
      <c r="AD132" s="115"/>
    </row>
    <row r="133" spans="1:30">
      <c r="A133" s="115"/>
      <c r="B133" s="135"/>
      <c r="C133" s="13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107"/>
      <c r="O133" s="107"/>
      <c r="P133" s="405"/>
      <c r="Q133" s="405"/>
      <c r="R133" s="115"/>
      <c r="S133" s="405"/>
      <c r="T133" s="135"/>
      <c r="U133" s="115"/>
      <c r="V133" s="115"/>
      <c r="W133" s="115"/>
      <c r="X133" s="115"/>
      <c r="Y133" s="366"/>
      <c r="Z133" s="115"/>
      <c r="AA133" s="778"/>
      <c r="AB133" s="115"/>
      <c r="AC133" s="115"/>
      <c r="AD133" s="115"/>
    </row>
    <row r="134" spans="1:30">
      <c r="A134" s="115"/>
      <c r="B134" s="405"/>
      <c r="C134" s="11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107"/>
      <c r="O134" s="107"/>
      <c r="P134" s="135"/>
      <c r="Q134" s="405"/>
      <c r="R134" s="115"/>
      <c r="S134" s="405"/>
      <c r="T134" s="135"/>
      <c r="U134" s="115"/>
      <c r="V134" s="115"/>
      <c r="W134" s="115"/>
      <c r="X134" s="115"/>
      <c r="Y134" s="366"/>
      <c r="Z134" s="115"/>
      <c r="AA134" s="779"/>
      <c r="AB134" s="115"/>
      <c r="AC134" s="115"/>
      <c r="AD134" s="115"/>
    </row>
    <row r="135" spans="1:30">
      <c r="A135" s="115"/>
      <c r="B135" s="135"/>
      <c r="C135" s="215"/>
      <c r="D135" s="135"/>
      <c r="E135" s="135"/>
      <c r="F135" s="135"/>
      <c r="G135" s="135"/>
      <c r="H135" s="110"/>
      <c r="I135" s="135"/>
      <c r="J135" s="135"/>
      <c r="K135" s="135"/>
      <c r="L135" s="135"/>
      <c r="M135" s="110"/>
      <c r="N135" s="107"/>
      <c r="O135" s="107"/>
      <c r="P135" s="215"/>
      <c r="Q135" s="405"/>
      <c r="R135" s="135"/>
      <c r="S135" s="405"/>
      <c r="T135" s="135"/>
      <c r="U135" s="115"/>
      <c r="V135" s="296"/>
      <c r="W135" s="405"/>
      <c r="X135" s="169"/>
      <c r="Y135" s="780"/>
      <c r="Z135" s="115"/>
      <c r="AA135" s="779"/>
      <c r="AB135" s="115"/>
      <c r="AC135" s="115"/>
      <c r="AD135" s="115"/>
    </row>
    <row r="136" spans="1:30">
      <c r="A136" s="169"/>
      <c r="B136" s="135"/>
      <c r="C136" s="781"/>
      <c r="D136" s="782"/>
      <c r="E136" s="782"/>
      <c r="F136" s="782"/>
      <c r="G136" s="782"/>
      <c r="H136" s="782"/>
      <c r="I136" s="782"/>
      <c r="J136" s="782"/>
      <c r="K136" s="782"/>
      <c r="L136" s="782"/>
      <c r="M136" s="782"/>
      <c r="N136" s="781"/>
      <c r="O136" s="405"/>
      <c r="P136" s="405"/>
      <c r="Q136" s="115"/>
      <c r="R136" s="612"/>
      <c r="S136" s="115"/>
      <c r="T136" s="115"/>
      <c r="U136" s="115"/>
      <c r="V136" s="783"/>
      <c r="W136" s="135"/>
      <c r="X136" s="130"/>
      <c r="Y136" s="784"/>
      <c r="Z136" s="115"/>
      <c r="AA136" s="785"/>
      <c r="AB136" s="115"/>
      <c r="AC136" s="115"/>
      <c r="AD136" s="115"/>
    </row>
    <row r="137" spans="1:30">
      <c r="A137" s="169"/>
      <c r="B137" s="135"/>
      <c r="C137" s="781"/>
      <c r="D137" s="782"/>
      <c r="E137" s="782"/>
      <c r="F137" s="782"/>
      <c r="G137" s="782"/>
      <c r="H137" s="782"/>
      <c r="I137" s="782"/>
      <c r="J137" s="782"/>
      <c r="K137" s="782"/>
      <c r="L137" s="782"/>
      <c r="M137" s="782"/>
      <c r="N137" s="786"/>
      <c r="O137" s="787"/>
      <c r="P137" s="405"/>
      <c r="Q137" s="115"/>
      <c r="R137" s="115"/>
      <c r="S137" s="115"/>
      <c r="T137" s="115"/>
      <c r="U137" s="115"/>
      <c r="V137" s="783"/>
      <c r="W137" s="135"/>
      <c r="X137" s="130"/>
      <c r="Y137" s="784"/>
      <c r="Z137" s="115"/>
      <c r="AA137" s="785"/>
      <c r="AB137" s="115"/>
      <c r="AC137" s="115"/>
      <c r="AD137" s="115"/>
    </row>
    <row r="138" spans="1:30">
      <c r="A138" s="169"/>
      <c r="B138" s="135"/>
      <c r="C138" s="781"/>
      <c r="D138" s="782"/>
      <c r="E138" s="782"/>
      <c r="F138" s="782"/>
      <c r="G138" s="797"/>
      <c r="H138" s="782"/>
      <c r="I138" s="782"/>
      <c r="J138" s="797"/>
      <c r="K138" s="782"/>
      <c r="L138" s="782"/>
      <c r="M138" s="782"/>
      <c r="N138" s="781"/>
      <c r="O138" s="787"/>
      <c r="P138" s="405"/>
      <c r="Q138" s="115"/>
      <c r="R138" s="115"/>
      <c r="S138" s="115"/>
      <c r="T138" s="115"/>
      <c r="U138" s="115"/>
      <c r="V138" s="783"/>
      <c r="W138" s="135"/>
      <c r="X138" s="130"/>
      <c r="Y138" s="784"/>
      <c r="Z138" s="115"/>
      <c r="AA138" s="788"/>
      <c r="AB138" s="115"/>
      <c r="AC138" s="115"/>
      <c r="AD138" s="115"/>
    </row>
    <row r="139" spans="1:30">
      <c r="A139" s="169"/>
      <c r="B139" s="135"/>
      <c r="C139" s="781"/>
      <c r="D139" s="782"/>
      <c r="E139" s="782"/>
      <c r="F139" s="782"/>
      <c r="G139" s="782"/>
      <c r="H139" s="782"/>
      <c r="I139" s="782"/>
      <c r="J139" s="782"/>
      <c r="K139" s="782"/>
      <c r="L139" s="782"/>
      <c r="M139" s="797"/>
      <c r="N139" s="789"/>
      <c r="O139" s="787"/>
      <c r="P139" s="405"/>
      <c r="Q139" s="115"/>
      <c r="R139" s="115"/>
      <c r="S139" s="115"/>
      <c r="T139" s="115"/>
      <c r="U139" s="115"/>
      <c r="V139" s="783"/>
      <c r="W139" s="135"/>
      <c r="X139" s="130"/>
      <c r="Y139" s="784"/>
      <c r="Z139" s="115"/>
      <c r="AA139" s="785"/>
      <c r="AB139" s="115"/>
      <c r="AC139" s="115"/>
      <c r="AD139" s="115"/>
    </row>
    <row r="140" spans="1:30">
      <c r="A140" s="169"/>
      <c r="B140" s="135"/>
      <c r="C140" s="781"/>
      <c r="D140" s="78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1"/>
      <c r="O140" s="787"/>
      <c r="P140" s="405"/>
      <c r="Q140" s="115"/>
      <c r="R140" s="115"/>
      <c r="S140" s="115"/>
      <c r="T140" s="115"/>
      <c r="U140" s="115"/>
      <c r="V140" s="783"/>
      <c r="W140" s="135"/>
      <c r="X140" s="130"/>
      <c r="Y140" s="784"/>
      <c r="Z140" s="115"/>
      <c r="AA140" s="790"/>
      <c r="AB140" s="115"/>
      <c r="AC140" s="115"/>
      <c r="AD140" s="115"/>
    </row>
    <row r="141" spans="1:30">
      <c r="A141" s="169"/>
      <c r="B141" s="135"/>
      <c r="C141" s="781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1"/>
      <c r="O141" s="787"/>
      <c r="P141" s="405"/>
      <c r="Q141" s="115"/>
      <c r="R141" s="115"/>
      <c r="S141" s="115"/>
      <c r="T141" s="115"/>
      <c r="U141" s="115"/>
      <c r="V141" s="783"/>
      <c r="W141" s="135"/>
      <c r="X141" s="130"/>
      <c r="Y141" s="784"/>
      <c r="Z141" s="115"/>
      <c r="AA141" s="788"/>
      <c r="AB141" s="115"/>
      <c r="AC141" s="115"/>
      <c r="AD141" s="115"/>
    </row>
    <row r="142" spans="1:30">
      <c r="A142" s="169"/>
      <c r="B142" s="135"/>
      <c r="C142" s="781"/>
      <c r="D142" s="782"/>
      <c r="E142" s="782"/>
      <c r="F142" s="107"/>
      <c r="G142" s="792"/>
      <c r="H142" s="797"/>
      <c r="I142" s="782"/>
      <c r="J142" s="782"/>
      <c r="K142" s="782"/>
      <c r="L142" s="782"/>
      <c r="M142" s="782"/>
      <c r="N142" s="791"/>
      <c r="O142" s="787"/>
      <c r="P142" s="405"/>
      <c r="Q142" s="115"/>
      <c r="R142" s="115"/>
      <c r="S142" s="115"/>
      <c r="T142" s="115"/>
      <c r="U142" s="115"/>
      <c r="V142" s="783"/>
      <c r="W142" s="135"/>
      <c r="X142" s="130"/>
      <c r="Y142" s="784"/>
      <c r="Z142" s="115"/>
      <c r="AA142" s="790"/>
      <c r="AB142" s="115"/>
      <c r="AC142" s="115"/>
      <c r="AD142" s="115"/>
    </row>
    <row r="143" spans="1:30">
      <c r="A143" s="169"/>
      <c r="B143" s="135"/>
      <c r="C143" s="781"/>
      <c r="D143" s="600"/>
      <c r="E143" s="782"/>
      <c r="F143" s="782"/>
      <c r="G143" s="782"/>
      <c r="H143" s="782"/>
      <c r="I143" s="782"/>
      <c r="J143" s="782"/>
      <c r="K143" s="782"/>
      <c r="L143" s="782"/>
      <c r="M143" s="782"/>
      <c r="N143" s="781"/>
      <c r="O143" s="787"/>
      <c r="P143" s="405"/>
      <c r="Q143" s="115"/>
      <c r="R143" s="115"/>
      <c r="S143" s="115"/>
      <c r="T143" s="115"/>
      <c r="U143" s="115"/>
      <c r="V143" s="783"/>
      <c r="W143" s="135"/>
      <c r="X143" s="130"/>
      <c r="Y143" s="784"/>
      <c r="Z143" s="115"/>
      <c r="AA143" s="785"/>
      <c r="AB143" s="115"/>
      <c r="AC143" s="115"/>
      <c r="AD143" s="115"/>
    </row>
    <row r="144" spans="1:30">
      <c r="A144" s="169"/>
      <c r="B144" s="135"/>
      <c r="C144" s="781"/>
      <c r="D144" s="600"/>
      <c r="E144" s="782"/>
      <c r="F144" s="782"/>
      <c r="G144" s="782"/>
      <c r="H144" s="782"/>
      <c r="I144" s="782"/>
      <c r="J144" s="782"/>
      <c r="K144" s="782"/>
      <c r="L144" s="782"/>
      <c r="M144" s="782"/>
      <c r="N144" s="781"/>
      <c r="O144" s="787"/>
      <c r="P144" s="405"/>
      <c r="Q144" s="115"/>
      <c r="R144" s="115"/>
      <c r="S144" s="115"/>
      <c r="T144" s="115"/>
      <c r="U144" s="115"/>
      <c r="V144" s="783"/>
      <c r="W144" s="135"/>
      <c r="X144" s="130"/>
      <c r="Y144" s="784"/>
      <c r="Z144" s="115"/>
      <c r="AA144" s="785"/>
      <c r="AB144" s="115"/>
      <c r="AC144" s="115"/>
      <c r="AD144" s="115"/>
    </row>
    <row r="145" spans="1:30">
      <c r="A145" s="169"/>
      <c r="B145" s="135"/>
      <c r="C145" s="781"/>
      <c r="D145" s="600"/>
      <c r="E145" s="782"/>
      <c r="F145" s="782"/>
      <c r="G145" s="782"/>
      <c r="H145" s="782"/>
      <c r="I145" s="782"/>
      <c r="J145" s="782"/>
      <c r="K145" s="782"/>
      <c r="L145" s="782"/>
      <c r="M145" s="782"/>
      <c r="N145" s="781"/>
      <c r="O145" s="787"/>
      <c r="P145" s="405"/>
      <c r="Q145" s="115"/>
      <c r="R145" s="115"/>
      <c r="S145" s="115"/>
      <c r="T145" s="115"/>
      <c r="U145" s="115"/>
      <c r="V145" s="783"/>
      <c r="W145" s="135"/>
      <c r="X145" s="130"/>
      <c r="Y145" s="784"/>
      <c r="Z145" s="115"/>
      <c r="AA145" s="785"/>
      <c r="AB145" s="115"/>
      <c r="AC145" s="115"/>
      <c r="AD145" s="115"/>
    </row>
    <row r="146" spans="1:30">
      <c r="A146" s="169"/>
      <c r="B146" s="135"/>
      <c r="C146" s="781"/>
      <c r="D146" s="600"/>
      <c r="E146" s="782"/>
      <c r="F146" s="782"/>
      <c r="G146" s="782"/>
      <c r="H146" s="782"/>
      <c r="I146" s="782"/>
      <c r="J146" s="782"/>
      <c r="K146" s="782"/>
      <c r="L146" s="782"/>
      <c r="M146" s="782"/>
      <c r="N146" s="781"/>
      <c r="O146" s="787"/>
      <c r="P146" s="405"/>
      <c r="Q146" s="115"/>
      <c r="R146" s="115"/>
      <c r="S146" s="115"/>
      <c r="T146" s="115"/>
      <c r="U146" s="115"/>
      <c r="V146" s="783"/>
      <c r="W146" s="135"/>
      <c r="X146" s="130"/>
      <c r="Y146" s="784"/>
      <c r="Z146" s="115"/>
      <c r="AA146" s="785"/>
      <c r="AB146" s="115"/>
      <c r="AC146" s="115"/>
      <c r="AD146" s="115"/>
    </row>
    <row r="147" spans="1:30">
      <c r="A147" s="169"/>
      <c r="B147" s="135"/>
      <c r="C147" s="781"/>
      <c r="D147" s="600"/>
      <c r="E147" s="782"/>
      <c r="F147" s="782"/>
      <c r="G147" s="782"/>
      <c r="H147" s="782"/>
      <c r="I147" s="782"/>
      <c r="J147" s="782"/>
      <c r="K147" s="782"/>
      <c r="L147" s="782"/>
      <c r="M147" s="782"/>
      <c r="N147" s="781"/>
      <c r="O147" s="787"/>
      <c r="P147" s="405"/>
      <c r="Q147" s="115"/>
      <c r="R147" s="115"/>
      <c r="S147" s="115"/>
      <c r="T147" s="115"/>
      <c r="U147" s="115"/>
      <c r="V147" s="783"/>
      <c r="W147" s="135"/>
      <c r="X147" s="130"/>
      <c r="Y147" s="784"/>
      <c r="Z147" s="115"/>
      <c r="AA147" s="785"/>
      <c r="AB147" s="115"/>
      <c r="AC147" s="115"/>
      <c r="AD147" s="115"/>
    </row>
    <row r="148" spans="1:30">
      <c r="A148" s="169"/>
      <c r="B148" s="135"/>
      <c r="C148" s="781"/>
      <c r="D148" s="600"/>
      <c r="E148" s="782"/>
      <c r="F148" s="782"/>
      <c r="G148" s="782"/>
      <c r="H148" s="782"/>
      <c r="I148" s="782"/>
      <c r="J148" s="782"/>
      <c r="K148" s="782"/>
      <c r="L148" s="782"/>
      <c r="M148" s="782"/>
      <c r="N148" s="781"/>
      <c r="O148" s="787"/>
      <c r="P148" s="405"/>
      <c r="Q148" s="115"/>
      <c r="R148" s="115"/>
      <c r="S148" s="115"/>
      <c r="T148" s="115"/>
      <c r="U148" s="115"/>
      <c r="V148" s="783"/>
      <c r="W148" s="135"/>
      <c r="X148" s="130"/>
      <c r="Y148" s="784"/>
      <c r="Z148" s="115"/>
      <c r="AA148" s="785"/>
      <c r="AB148" s="115"/>
      <c r="AC148" s="115"/>
      <c r="AD148" s="115"/>
    </row>
    <row r="149" spans="1:30" ht="13.5" customHeight="1">
      <c r="A149" s="169"/>
      <c r="B149" s="135"/>
      <c r="C149" s="781"/>
      <c r="D149" s="600"/>
      <c r="E149" s="782"/>
      <c r="F149" s="782"/>
      <c r="G149" s="782"/>
      <c r="H149" s="782"/>
      <c r="I149" s="782"/>
      <c r="J149" s="782"/>
      <c r="K149" s="782"/>
      <c r="L149" s="782"/>
      <c r="M149" s="782"/>
      <c r="N149" s="781"/>
      <c r="O149" s="787"/>
      <c r="P149" s="405"/>
      <c r="Q149" s="115"/>
      <c r="R149" s="115"/>
      <c r="S149" s="115"/>
      <c r="T149" s="115"/>
      <c r="U149" s="115"/>
      <c r="V149" s="783"/>
      <c r="W149" s="135"/>
      <c r="X149" s="130"/>
      <c r="Y149" s="784"/>
      <c r="Z149" s="115"/>
      <c r="AA149" s="785"/>
      <c r="AB149" s="115"/>
      <c r="AC149" s="115"/>
      <c r="AD149" s="115"/>
    </row>
    <row r="150" spans="1:30">
      <c r="A150" s="169"/>
      <c r="B150" s="135"/>
      <c r="C150" s="781"/>
      <c r="D150" s="600"/>
      <c r="E150" s="782"/>
      <c r="F150" s="782"/>
      <c r="G150" s="782"/>
      <c r="H150" s="782"/>
      <c r="I150" s="782"/>
      <c r="J150" s="782"/>
      <c r="K150" s="782"/>
      <c r="L150" s="782"/>
      <c r="M150" s="782"/>
      <c r="N150" s="781"/>
      <c r="O150" s="787"/>
      <c r="P150" s="405"/>
      <c r="Q150" s="115"/>
      <c r="R150" s="115"/>
      <c r="S150" s="115"/>
      <c r="T150" s="115"/>
      <c r="U150" s="115"/>
      <c r="V150" s="783"/>
      <c r="W150" s="135"/>
      <c r="X150" s="130"/>
      <c r="Y150" s="784"/>
      <c r="Z150" s="115"/>
      <c r="AA150" s="788"/>
      <c r="AB150" s="115"/>
      <c r="AC150" s="115"/>
      <c r="AD150" s="115"/>
    </row>
    <row r="151" spans="1:30" ht="12.75" customHeight="1">
      <c r="A151" s="169"/>
      <c r="B151" s="135"/>
      <c r="C151" s="781"/>
      <c r="D151" s="600"/>
      <c r="E151" s="792"/>
      <c r="F151" s="793"/>
      <c r="G151" s="782"/>
      <c r="H151" s="782"/>
      <c r="I151" s="782"/>
      <c r="J151" s="782"/>
      <c r="K151" s="792"/>
      <c r="L151" s="792"/>
      <c r="M151" s="782"/>
      <c r="N151" s="786"/>
      <c r="O151" s="787"/>
      <c r="P151" s="405"/>
      <c r="Q151" s="115"/>
      <c r="R151" s="115"/>
      <c r="S151" s="115"/>
      <c r="T151" s="115"/>
      <c r="U151" s="115"/>
      <c r="V151" s="783"/>
      <c r="W151" s="135"/>
      <c r="X151" s="130"/>
      <c r="Y151" s="784"/>
      <c r="Z151" s="115"/>
      <c r="AA151" s="794"/>
      <c r="AB151" s="115"/>
      <c r="AC151" s="115"/>
      <c r="AD151" s="115"/>
    </row>
    <row r="152" spans="1:30">
      <c r="A152" s="169"/>
      <c r="B152" s="135"/>
      <c r="C152" s="781"/>
      <c r="D152" s="600"/>
      <c r="E152" s="792"/>
      <c r="F152" s="793"/>
      <c r="G152" s="782"/>
      <c r="H152" s="782"/>
      <c r="I152" s="782"/>
      <c r="J152" s="782"/>
      <c r="K152" s="792"/>
      <c r="L152" s="792"/>
      <c r="M152" s="782"/>
      <c r="N152" s="781"/>
      <c r="O152" s="787"/>
      <c r="P152" s="405"/>
      <c r="Q152" s="115"/>
      <c r="R152" s="115"/>
      <c r="S152" s="115"/>
      <c r="T152" s="115"/>
      <c r="U152" s="115"/>
      <c r="V152" s="783"/>
      <c r="W152" s="135"/>
      <c r="X152" s="130"/>
      <c r="Y152" s="784"/>
      <c r="Z152" s="115"/>
      <c r="AA152" s="785"/>
      <c r="AB152" s="115"/>
      <c r="AC152" s="115"/>
      <c r="AD152" s="115"/>
    </row>
    <row r="153" spans="1:30" ht="12.75" customHeight="1">
      <c r="A153" s="169"/>
      <c r="B153" s="135"/>
      <c r="C153" s="781"/>
      <c r="D153" s="600"/>
      <c r="E153" s="792"/>
      <c r="F153" s="793"/>
      <c r="G153" s="782"/>
      <c r="H153" s="782"/>
      <c r="I153" s="782"/>
      <c r="J153" s="782"/>
      <c r="K153" s="792"/>
      <c r="L153" s="792"/>
      <c r="M153" s="782"/>
      <c r="N153" s="781"/>
      <c r="O153" s="787"/>
      <c r="P153" s="405"/>
      <c r="Q153" s="115"/>
      <c r="R153" s="115"/>
      <c r="S153" s="115"/>
      <c r="T153" s="115"/>
      <c r="U153" s="115"/>
      <c r="V153" s="783"/>
      <c r="W153" s="135"/>
      <c r="X153" s="130"/>
      <c r="Y153" s="784"/>
      <c r="Z153" s="115"/>
      <c r="AA153" s="785"/>
      <c r="AB153" s="115"/>
      <c r="AC153" s="115"/>
      <c r="AD153" s="115"/>
    </row>
    <row r="154" spans="1:30">
      <c r="A154" s="169"/>
      <c r="B154" s="135"/>
      <c r="C154" s="781"/>
      <c r="D154" s="806"/>
      <c r="E154" s="792"/>
      <c r="F154" s="793"/>
      <c r="G154" s="782"/>
      <c r="H154" s="804"/>
      <c r="I154" s="782"/>
      <c r="J154" s="804"/>
      <c r="K154" s="797"/>
      <c r="L154" s="797"/>
      <c r="M154" s="782"/>
      <c r="N154" s="781"/>
      <c r="O154" s="787"/>
      <c r="P154" s="405"/>
      <c r="Q154" s="115"/>
      <c r="R154" s="115"/>
      <c r="S154" s="115"/>
      <c r="T154" s="115"/>
      <c r="U154" s="115"/>
      <c r="V154" s="783"/>
      <c r="W154" s="135"/>
      <c r="X154" s="130"/>
      <c r="Y154" s="784"/>
      <c r="Z154" s="115"/>
      <c r="AA154" s="790"/>
      <c r="AB154" s="115"/>
      <c r="AC154" s="115"/>
      <c r="AD154" s="115"/>
    </row>
    <row r="155" spans="1:30">
      <c r="A155" s="169"/>
      <c r="B155" s="135"/>
      <c r="C155" s="781"/>
      <c r="D155" s="600"/>
      <c r="E155" s="797"/>
      <c r="F155" s="793"/>
      <c r="G155" s="782"/>
      <c r="H155" s="782"/>
      <c r="I155" s="782"/>
      <c r="J155" s="782"/>
      <c r="K155" s="797"/>
      <c r="L155" s="797"/>
      <c r="M155" s="782"/>
      <c r="N155" s="781"/>
      <c r="O155" s="787"/>
      <c r="P155" s="405"/>
      <c r="Q155" s="115"/>
      <c r="R155" s="115"/>
      <c r="S155" s="115"/>
      <c r="T155" s="115"/>
      <c r="U155" s="115"/>
      <c r="V155" s="783"/>
      <c r="W155" s="135"/>
      <c r="X155" s="130"/>
      <c r="Y155" s="784"/>
      <c r="Z155" s="115"/>
      <c r="AA155" s="785"/>
      <c r="AB155" s="115"/>
      <c r="AC155" s="115"/>
      <c r="AD155" s="115"/>
    </row>
    <row r="156" spans="1:30">
      <c r="A156" s="169"/>
      <c r="B156" s="135"/>
      <c r="C156" s="781"/>
      <c r="D156" s="600"/>
      <c r="E156" s="792"/>
      <c r="F156" s="793"/>
      <c r="G156" s="782"/>
      <c r="H156" s="782"/>
      <c r="I156" s="782"/>
      <c r="J156" s="782"/>
      <c r="K156" s="797"/>
      <c r="L156" s="792"/>
      <c r="M156" s="782"/>
      <c r="N156" s="781"/>
      <c r="O156" s="787"/>
      <c r="P156" s="405"/>
      <c r="Q156" s="115"/>
      <c r="R156" s="115"/>
      <c r="S156" s="115"/>
      <c r="T156" s="115"/>
      <c r="U156" s="115"/>
      <c r="V156" s="783"/>
      <c r="W156" s="135"/>
      <c r="X156" s="130"/>
      <c r="Y156" s="784"/>
      <c r="Z156" s="115"/>
      <c r="AA156" s="785"/>
      <c r="AB156" s="115"/>
      <c r="AC156" s="115"/>
      <c r="AD156" s="115"/>
    </row>
    <row r="157" spans="1:30">
      <c r="A157" s="169"/>
      <c r="B157" s="135"/>
      <c r="C157" s="781"/>
      <c r="D157" s="600"/>
      <c r="E157" s="797"/>
      <c r="F157" s="793"/>
      <c r="G157" s="782"/>
      <c r="H157" s="782"/>
      <c r="I157" s="782"/>
      <c r="J157" s="782"/>
      <c r="K157" s="793"/>
      <c r="L157" s="793"/>
      <c r="M157" s="107"/>
      <c r="N157" s="781"/>
      <c r="O157" s="787"/>
      <c r="P157" s="405"/>
      <c r="Q157" s="115"/>
      <c r="R157" s="115"/>
      <c r="S157" s="115"/>
      <c r="T157" s="115"/>
      <c r="U157" s="115"/>
      <c r="V157" s="783"/>
      <c r="W157" s="135"/>
      <c r="X157" s="130"/>
      <c r="Y157" s="784"/>
      <c r="Z157" s="115"/>
      <c r="AA157" s="785"/>
      <c r="AB157" s="115"/>
      <c r="AC157" s="115"/>
      <c r="AD157" s="115"/>
    </row>
    <row r="158" spans="1:30">
      <c r="A158" s="169"/>
      <c r="B158" s="135"/>
      <c r="C158" s="781"/>
      <c r="D158" s="600"/>
      <c r="E158" s="797"/>
      <c r="F158" s="797"/>
      <c r="G158" s="782"/>
      <c r="H158" s="782"/>
      <c r="I158" s="782"/>
      <c r="J158" s="792"/>
      <c r="K158" s="804"/>
      <c r="L158" s="797"/>
      <c r="M158" s="793"/>
      <c r="N158" s="781"/>
      <c r="O158" s="787"/>
      <c r="P158" s="405"/>
      <c r="Q158" s="115"/>
      <c r="R158" s="115"/>
      <c r="S158" s="115"/>
      <c r="T158" s="115"/>
      <c r="U158" s="115"/>
      <c r="V158" s="783"/>
      <c r="W158" s="135"/>
      <c r="X158" s="130"/>
      <c r="Y158" s="784"/>
      <c r="Z158" s="115"/>
      <c r="AA158" s="785"/>
      <c r="AB158" s="115"/>
      <c r="AC158" s="115"/>
      <c r="AD158" s="115"/>
    </row>
    <row r="159" spans="1:30" ht="10.5" customHeight="1">
      <c r="A159" s="169"/>
      <c r="B159" s="135"/>
      <c r="C159" s="781"/>
      <c r="D159" s="600"/>
      <c r="E159" s="792"/>
      <c r="F159" s="793"/>
      <c r="G159" s="782"/>
      <c r="H159" s="782"/>
      <c r="I159" s="782"/>
      <c r="J159" s="782"/>
      <c r="K159" s="792"/>
      <c r="L159" s="792"/>
      <c r="M159" s="782"/>
      <c r="N159" s="781"/>
      <c r="O159" s="787"/>
      <c r="P159" s="405"/>
      <c r="Q159" s="115"/>
      <c r="R159" s="115"/>
      <c r="S159" s="115"/>
      <c r="T159" s="115"/>
      <c r="U159" s="115"/>
      <c r="V159" s="783"/>
      <c r="W159" s="135"/>
      <c r="X159" s="130"/>
      <c r="Y159" s="784"/>
      <c r="Z159" s="115"/>
      <c r="AA159" s="785"/>
      <c r="AB159" s="115"/>
      <c r="AC159" s="115"/>
      <c r="AD159" s="115"/>
    </row>
    <row r="160" spans="1:30" ht="12.75" customHeight="1">
      <c r="A160" s="169"/>
      <c r="B160" s="135"/>
      <c r="C160" s="781"/>
      <c r="D160" s="600"/>
      <c r="E160" s="797"/>
      <c r="F160" s="793"/>
      <c r="G160" s="782"/>
      <c r="H160" s="782"/>
      <c r="I160" s="782"/>
      <c r="J160" s="782"/>
      <c r="K160" s="793"/>
      <c r="L160" s="793"/>
      <c r="M160" s="782"/>
      <c r="N160" s="781"/>
      <c r="O160" s="795"/>
      <c r="P160" s="405"/>
      <c r="Q160" s="115"/>
      <c r="R160" s="115"/>
      <c r="S160" s="115"/>
      <c r="T160" s="115"/>
      <c r="U160" s="115"/>
      <c r="V160" s="783"/>
      <c r="W160" s="135"/>
      <c r="X160" s="130"/>
      <c r="Y160" s="784"/>
      <c r="Z160" s="115"/>
      <c r="AA160" s="796"/>
      <c r="AB160" s="115"/>
      <c r="AC160" s="115"/>
      <c r="AD160" s="115"/>
    </row>
    <row r="161" spans="1:30">
      <c r="A161" s="169"/>
      <c r="B161" s="135"/>
      <c r="C161" s="781"/>
      <c r="D161" s="600"/>
      <c r="E161" s="792"/>
      <c r="F161" s="793"/>
      <c r="G161" s="782"/>
      <c r="H161" s="782"/>
      <c r="I161" s="782"/>
      <c r="J161" s="782"/>
      <c r="K161" s="793"/>
      <c r="L161" s="793"/>
      <c r="M161" s="782"/>
      <c r="N161" s="781"/>
      <c r="O161" s="787"/>
      <c r="P161" s="405"/>
      <c r="Q161" s="115"/>
      <c r="R161" s="115"/>
      <c r="S161" s="115"/>
      <c r="T161" s="115"/>
      <c r="U161" s="115"/>
      <c r="V161" s="783"/>
      <c r="W161" s="135"/>
      <c r="X161" s="130"/>
      <c r="Y161" s="784"/>
      <c r="Z161" s="115"/>
      <c r="AA161" s="785"/>
      <c r="AB161" s="115"/>
      <c r="AC161" s="115"/>
      <c r="AD161" s="115"/>
    </row>
    <row r="162" spans="1:30" ht="12.75" customHeight="1">
      <c r="A162" s="169"/>
      <c r="B162" s="135"/>
      <c r="C162" s="781"/>
      <c r="D162" s="600"/>
      <c r="E162" s="793"/>
      <c r="F162" s="797"/>
      <c r="G162" s="782"/>
      <c r="H162" s="782"/>
      <c r="I162" s="782"/>
      <c r="J162" s="782"/>
      <c r="K162" s="804"/>
      <c r="L162" s="797"/>
      <c r="M162" s="782"/>
      <c r="N162" s="781"/>
      <c r="O162" s="795"/>
      <c r="P162" s="405"/>
      <c r="Q162" s="115"/>
      <c r="R162" s="115"/>
      <c r="S162" s="115"/>
      <c r="T162" s="115"/>
      <c r="U162" s="115"/>
      <c r="V162" s="783"/>
      <c r="W162" s="135"/>
      <c r="X162" s="130"/>
      <c r="Y162" s="784"/>
      <c r="Z162" s="115"/>
      <c r="AA162" s="796"/>
      <c r="AB162" s="115"/>
      <c r="AC162" s="115"/>
      <c r="AD162" s="115"/>
    </row>
    <row r="163" spans="1:30" hidden="1">
      <c r="A163" s="169"/>
      <c r="B163" s="135"/>
      <c r="C163" s="781"/>
      <c r="D163" s="600"/>
      <c r="E163" s="797"/>
      <c r="F163" s="793"/>
      <c r="G163" s="782"/>
      <c r="H163" s="782"/>
      <c r="I163" s="782"/>
      <c r="J163" s="782"/>
      <c r="K163" s="792"/>
      <c r="L163" s="792"/>
      <c r="M163" s="782"/>
      <c r="N163" s="781"/>
      <c r="O163" s="787"/>
      <c r="P163" s="405"/>
      <c r="Q163" s="115"/>
      <c r="R163" s="115"/>
      <c r="S163" s="115"/>
      <c r="T163" s="115"/>
      <c r="U163" s="115"/>
      <c r="V163" s="783"/>
      <c r="W163" s="135"/>
      <c r="X163" s="130"/>
      <c r="Y163" s="784"/>
      <c r="Z163" s="115"/>
      <c r="AA163" s="790"/>
      <c r="AB163" s="115"/>
      <c r="AC163" s="115"/>
      <c r="AD163" s="115"/>
    </row>
    <row r="164" spans="1:30" ht="13.5" customHeight="1">
      <c r="A164" s="169"/>
      <c r="B164" s="110"/>
      <c r="C164" s="781"/>
      <c r="D164" s="600"/>
      <c r="E164" s="793"/>
      <c r="F164" s="793"/>
      <c r="G164" s="782"/>
      <c r="H164" s="782"/>
      <c r="I164" s="782"/>
      <c r="J164" s="782"/>
      <c r="K164" s="797"/>
      <c r="L164" s="797"/>
      <c r="M164" s="782"/>
      <c r="N164" s="781"/>
      <c r="O164" s="787"/>
      <c r="P164" s="405"/>
      <c r="Q164" s="115"/>
      <c r="R164" s="115"/>
      <c r="S164" s="115"/>
      <c r="T164" s="115"/>
      <c r="U164" s="115"/>
      <c r="V164" s="783"/>
      <c r="W164" s="135"/>
      <c r="X164" s="130"/>
      <c r="Y164" s="784"/>
      <c r="Z164" s="115"/>
      <c r="AA164" s="785"/>
      <c r="AB164" s="115"/>
      <c r="AC164" s="115"/>
      <c r="AD164" s="115"/>
    </row>
    <row r="165" spans="1:30" ht="12.75" customHeight="1">
      <c r="A165" s="169"/>
      <c r="B165" s="135"/>
      <c r="C165" s="781"/>
      <c r="D165" s="600"/>
      <c r="E165" s="792"/>
      <c r="F165" s="793"/>
      <c r="G165" s="804"/>
      <c r="H165" s="782"/>
      <c r="I165" s="782"/>
      <c r="J165" s="782"/>
      <c r="K165" s="792"/>
      <c r="L165" s="793"/>
      <c r="M165" s="782"/>
      <c r="N165" s="786"/>
      <c r="O165" s="795"/>
      <c r="P165" s="405"/>
      <c r="Q165" s="115"/>
      <c r="R165" s="115"/>
      <c r="S165" s="115"/>
      <c r="T165" s="115"/>
      <c r="U165" s="115"/>
      <c r="V165" s="783"/>
      <c r="W165" s="135"/>
      <c r="X165" s="130"/>
      <c r="Y165" s="784"/>
      <c r="Z165" s="115"/>
      <c r="AA165" s="796"/>
      <c r="AB165" s="115"/>
      <c r="AC165" s="115"/>
      <c r="AD165" s="115"/>
    </row>
    <row r="166" spans="1:30" ht="12.75" customHeight="1">
      <c r="A166" s="169"/>
      <c r="B166" s="135"/>
      <c r="C166" s="781"/>
      <c r="D166" s="600"/>
      <c r="E166" s="804"/>
      <c r="F166" s="804"/>
      <c r="G166" s="782"/>
      <c r="H166" s="782"/>
      <c r="I166" s="782"/>
      <c r="J166" s="782"/>
      <c r="K166" s="805"/>
      <c r="L166" s="804"/>
      <c r="M166" s="782"/>
      <c r="N166" s="786"/>
      <c r="O166" s="787"/>
      <c r="P166" s="405"/>
      <c r="Q166" s="115"/>
      <c r="R166" s="115"/>
      <c r="S166" s="115"/>
      <c r="T166" s="115"/>
      <c r="U166" s="115"/>
      <c r="V166" s="783"/>
      <c r="W166" s="135"/>
      <c r="X166" s="130"/>
      <c r="Y166" s="784"/>
      <c r="Z166" s="115"/>
      <c r="AA166" s="799"/>
      <c r="AB166" s="115"/>
      <c r="AC166" s="115"/>
      <c r="AD166" s="115"/>
    </row>
    <row r="167" spans="1:30" ht="12.75" customHeight="1">
      <c r="A167" s="169"/>
      <c r="B167" s="135"/>
      <c r="C167" s="781"/>
      <c r="D167" s="800"/>
      <c r="E167" s="166"/>
      <c r="F167" s="166"/>
      <c r="G167" s="166"/>
      <c r="H167" s="166"/>
      <c r="I167" s="166"/>
      <c r="J167" s="166"/>
      <c r="K167" s="166"/>
      <c r="L167" s="166"/>
      <c r="M167" s="166"/>
      <c r="N167" s="786"/>
      <c r="O167" s="787"/>
      <c r="P167" s="405"/>
      <c r="Q167" s="115"/>
      <c r="R167" s="115"/>
      <c r="S167" s="115"/>
      <c r="T167" s="115"/>
      <c r="U167" s="115"/>
      <c r="V167" s="783"/>
      <c r="W167" s="135"/>
      <c r="X167" s="130"/>
      <c r="Y167" s="784"/>
      <c r="Z167" s="115"/>
      <c r="AA167" s="785"/>
      <c r="AB167" s="115"/>
      <c r="AC167" s="115"/>
      <c r="AD167" s="115"/>
    </row>
    <row r="168" spans="1:30" ht="12.75" customHeight="1">
      <c r="A168" s="169"/>
      <c r="B168" s="135"/>
      <c r="C168" s="781"/>
      <c r="D168" s="800"/>
      <c r="E168" s="166"/>
      <c r="F168" s="166"/>
      <c r="G168" s="166"/>
      <c r="H168" s="166"/>
      <c r="I168" s="166"/>
      <c r="J168" s="166"/>
      <c r="K168" s="166"/>
      <c r="L168" s="166"/>
      <c r="M168" s="166"/>
      <c r="N168" s="786"/>
      <c r="O168" s="787"/>
      <c r="P168" s="405"/>
      <c r="Q168" s="115"/>
      <c r="R168" s="115"/>
      <c r="S168" s="115"/>
      <c r="T168" s="115"/>
      <c r="U168" s="115"/>
      <c r="V168" s="783"/>
      <c r="W168" s="135"/>
      <c r="X168" s="130"/>
      <c r="Y168" s="784"/>
      <c r="Z168" s="115"/>
      <c r="AA168" s="785"/>
      <c r="AB168" s="115"/>
      <c r="AC168" s="115"/>
      <c r="AD168" s="115"/>
    </row>
    <row r="169" spans="1:30" ht="11.25" customHeight="1">
      <c r="A169" s="169"/>
      <c r="B169" s="135"/>
      <c r="C169" s="781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786"/>
      <c r="O169" s="787"/>
      <c r="P169" s="405"/>
      <c r="Q169" s="115"/>
      <c r="R169" s="115"/>
      <c r="S169" s="115"/>
      <c r="T169" s="115"/>
      <c r="U169" s="115"/>
      <c r="V169" s="783"/>
      <c r="W169" s="135"/>
      <c r="X169" s="130"/>
      <c r="Y169" s="784"/>
      <c r="Z169" s="115"/>
      <c r="AA169" s="785"/>
      <c r="AB169" s="115"/>
      <c r="AC169" s="115"/>
      <c r="AD169" s="115"/>
    </row>
    <row r="170" spans="1:30" ht="12.75" customHeight="1">
      <c r="A170" s="169"/>
      <c r="B170" s="135"/>
      <c r="C170" s="781"/>
      <c r="D170" s="166"/>
      <c r="E170" s="166"/>
      <c r="F170" s="166"/>
      <c r="G170" s="166"/>
      <c r="H170" s="166"/>
      <c r="I170" s="166"/>
      <c r="J170" s="801"/>
      <c r="K170" s="166"/>
      <c r="L170" s="166"/>
      <c r="M170" s="166"/>
      <c r="N170" s="789"/>
      <c r="O170" s="787"/>
      <c r="P170" s="405"/>
      <c r="Q170" s="115"/>
      <c r="R170" s="115"/>
      <c r="S170" s="115"/>
      <c r="T170" s="115"/>
      <c r="U170" s="115"/>
      <c r="V170" s="802"/>
      <c r="W170" s="135"/>
      <c r="X170" s="803"/>
      <c r="Y170" s="784"/>
      <c r="Z170" s="115"/>
      <c r="AA170" s="785"/>
      <c r="AB170" s="115"/>
      <c r="AC170" s="115"/>
      <c r="AD170" s="115"/>
    </row>
    <row r="171" spans="1:30" ht="11.2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</row>
    <row r="172" spans="1:30" ht="12.75" customHeight="1">
      <c r="A172" s="211"/>
      <c r="B172" s="115"/>
      <c r="C172" s="211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2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</row>
    <row r="173" spans="1:30">
      <c r="A173" s="115"/>
      <c r="B173" s="135"/>
      <c r="C173" s="405"/>
      <c r="D173" s="215"/>
      <c r="E173" s="215"/>
      <c r="F173" s="215"/>
      <c r="G173" s="215"/>
      <c r="H173" s="215"/>
      <c r="I173" s="215"/>
      <c r="J173" s="215"/>
      <c r="K173" s="215"/>
      <c r="L173" s="135"/>
      <c r="M173" s="135"/>
      <c r="N173" s="107"/>
      <c r="O173" s="107"/>
      <c r="P173" s="135"/>
      <c r="Q173" s="405"/>
      <c r="R173" s="115"/>
      <c r="S173" s="405"/>
      <c r="T173" s="13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</row>
    <row r="174" spans="1:30">
      <c r="A174" s="115"/>
      <c r="B174" s="135"/>
      <c r="C174" s="107"/>
      <c r="D174" s="215"/>
      <c r="E174" s="215"/>
      <c r="F174" s="215"/>
      <c r="G174" s="215"/>
      <c r="H174" s="215"/>
      <c r="I174" s="215"/>
      <c r="J174" s="215"/>
      <c r="K174" s="215"/>
      <c r="L174" s="135"/>
      <c r="M174" s="135"/>
      <c r="N174" s="107"/>
      <c r="O174" s="107"/>
      <c r="P174" s="135"/>
      <c r="Q174" s="405"/>
      <c r="R174" s="115"/>
      <c r="S174" s="405"/>
      <c r="T174" s="13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</row>
    <row r="175" spans="1:30">
      <c r="A175" s="115"/>
      <c r="B175" s="405"/>
      <c r="C175" s="405"/>
      <c r="D175" s="215"/>
      <c r="E175" s="215"/>
      <c r="F175" s="215"/>
      <c r="G175" s="215"/>
      <c r="H175" s="115"/>
      <c r="I175" s="115"/>
      <c r="J175" s="215"/>
      <c r="K175" s="113"/>
      <c r="L175" s="135"/>
      <c r="M175" s="135"/>
      <c r="N175" s="107"/>
      <c r="O175" s="107"/>
      <c r="P175" s="405"/>
      <c r="Q175" s="405"/>
      <c r="R175" s="115"/>
      <c r="S175" s="405"/>
      <c r="T175" s="135"/>
      <c r="U175" s="115"/>
      <c r="V175" s="115"/>
      <c r="W175" s="115"/>
      <c r="X175" s="115"/>
      <c r="Y175" s="115"/>
      <c r="Z175" s="115"/>
      <c r="AA175" s="778"/>
      <c r="AB175" s="115"/>
      <c r="AC175" s="115"/>
      <c r="AD175" s="115"/>
    </row>
    <row r="176" spans="1:30">
      <c r="A176" s="115"/>
      <c r="B176" s="135"/>
      <c r="C176" s="13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107"/>
      <c r="O176" s="107"/>
      <c r="P176" s="405"/>
      <c r="Q176" s="405"/>
      <c r="R176" s="115"/>
      <c r="S176" s="405"/>
      <c r="T176" s="135"/>
      <c r="U176" s="115"/>
      <c r="V176" s="115"/>
      <c r="W176" s="115"/>
      <c r="X176" s="115"/>
      <c r="Y176" s="366"/>
      <c r="Z176" s="115"/>
      <c r="AA176" s="778"/>
      <c r="AB176" s="115"/>
      <c r="AC176" s="115"/>
      <c r="AD176" s="115"/>
    </row>
    <row r="177" spans="1:30">
      <c r="A177" s="115"/>
      <c r="B177" s="405"/>
      <c r="C177" s="11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107"/>
      <c r="O177" s="107"/>
      <c r="P177" s="135"/>
      <c r="Q177" s="405"/>
      <c r="R177" s="115"/>
      <c r="S177" s="405"/>
      <c r="T177" s="135"/>
      <c r="U177" s="115"/>
      <c r="V177" s="115"/>
      <c r="W177" s="115"/>
      <c r="X177" s="115"/>
      <c r="Y177" s="366"/>
      <c r="Z177" s="115"/>
      <c r="AA177" s="779"/>
      <c r="AB177" s="115"/>
      <c r="AC177" s="115"/>
      <c r="AD177" s="115"/>
    </row>
    <row r="178" spans="1:30">
      <c r="A178" s="115"/>
      <c r="B178" s="135"/>
      <c r="C178" s="215"/>
      <c r="D178" s="135"/>
      <c r="E178" s="135"/>
      <c r="F178" s="135"/>
      <c r="G178" s="135"/>
      <c r="H178" s="110"/>
      <c r="I178" s="135"/>
      <c r="J178" s="135"/>
      <c r="K178" s="135"/>
      <c r="L178" s="135"/>
      <c r="M178" s="110"/>
      <c r="N178" s="107"/>
      <c r="O178" s="107"/>
      <c r="P178" s="215"/>
      <c r="Q178" s="405"/>
      <c r="R178" s="135"/>
      <c r="S178" s="405"/>
      <c r="T178" s="135"/>
      <c r="U178" s="115"/>
      <c r="V178" s="296"/>
      <c r="W178" s="405"/>
      <c r="X178" s="169"/>
      <c r="Y178" s="780"/>
      <c r="Z178" s="115"/>
      <c r="AA178" s="779"/>
      <c r="AB178" s="115"/>
      <c r="AC178" s="115"/>
      <c r="AD178" s="115"/>
    </row>
    <row r="179" spans="1:30">
      <c r="A179" s="169"/>
      <c r="B179" s="135"/>
      <c r="C179" s="781"/>
      <c r="D179" s="797"/>
      <c r="E179" s="782"/>
      <c r="F179" s="782"/>
      <c r="G179" s="782"/>
      <c r="H179" s="782"/>
      <c r="I179" s="782"/>
      <c r="J179" s="782"/>
      <c r="K179" s="782"/>
      <c r="L179" s="782"/>
      <c r="M179" s="782"/>
      <c r="N179" s="781"/>
      <c r="O179" s="405"/>
      <c r="P179" s="405"/>
      <c r="Q179" s="115"/>
      <c r="R179" s="612"/>
      <c r="S179" s="115"/>
      <c r="T179" s="115"/>
      <c r="U179" s="115"/>
      <c r="V179" s="783"/>
      <c r="W179" s="135"/>
      <c r="X179" s="130"/>
      <c r="Y179" s="784"/>
      <c r="Z179" s="115"/>
      <c r="AA179" s="785"/>
      <c r="AB179" s="115"/>
      <c r="AC179" s="115"/>
      <c r="AD179" s="115"/>
    </row>
    <row r="180" spans="1:30">
      <c r="A180" s="169"/>
      <c r="B180" s="135"/>
      <c r="C180" s="781"/>
      <c r="D180" s="797"/>
      <c r="E180" s="782"/>
      <c r="F180" s="782"/>
      <c r="G180" s="782"/>
      <c r="H180" s="782"/>
      <c r="I180" s="782"/>
      <c r="J180" s="782"/>
      <c r="K180" s="782"/>
      <c r="L180" s="782"/>
      <c r="M180" s="782"/>
      <c r="N180" s="786"/>
      <c r="O180" s="787"/>
      <c r="P180" s="405"/>
      <c r="Q180" s="115"/>
      <c r="R180" s="115"/>
      <c r="S180" s="115"/>
      <c r="T180" s="115"/>
      <c r="U180" s="115"/>
      <c r="V180" s="783"/>
      <c r="W180" s="135"/>
      <c r="X180" s="130"/>
      <c r="Y180" s="784"/>
      <c r="Z180" s="115"/>
      <c r="AA180" s="785"/>
      <c r="AB180" s="115"/>
      <c r="AC180" s="115"/>
      <c r="AD180" s="115"/>
    </row>
    <row r="181" spans="1:30" ht="12" customHeight="1">
      <c r="A181" s="169"/>
      <c r="B181" s="135"/>
      <c r="C181" s="781"/>
      <c r="D181" s="797"/>
      <c r="E181" s="782"/>
      <c r="F181" s="782"/>
      <c r="G181" s="797"/>
      <c r="H181" s="782"/>
      <c r="I181" s="782"/>
      <c r="J181" s="797"/>
      <c r="K181" s="782"/>
      <c r="L181" s="782"/>
      <c r="M181" s="782"/>
      <c r="N181" s="781"/>
      <c r="O181" s="787"/>
      <c r="P181" s="405"/>
      <c r="Q181" s="115"/>
      <c r="R181" s="115"/>
      <c r="S181" s="115"/>
      <c r="T181" s="115"/>
      <c r="U181" s="115"/>
      <c r="V181" s="783"/>
      <c r="W181" s="135"/>
      <c r="X181" s="130"/>
      <c r="Y181" s="784"/>
      <c r="Z181" s="115"/>
      <c r="AA181" s="788"/>
      <c r="AB181" s="115"/>
      <c r="AC181" s="115"/>
      <c r="AD181" s="115"/>
    </row>
    <row r="182" spans="1:30">
      <c r="A182" s="169"/>
      <c r="B182" s="135"/>
      <c r="C182" s="781"/>
      <c r="D182" s="797"/>
      <c r="E182" s="782"/>
      <c r="F182" s="782"/>
      <c r="G182" s="782"/>
      <c r="H182" s="782"/>
      <c r="I182" s="782"/>
      <c r="J182" s="782"/>
      <c r="K182" s="782"/>
      <c r="L182" s="782"/>
      <c r="M182" s="797"/>
      <c r="N182" s="789"/>
      <c r="O182" s="787"/>
      <c r="P182" s="405"/>
      <c r="Q182" s="115"/>
      <c r="R182" s="115"/>
      <c r="S182" s="115"/>
      <c r="T182" s="115"/>
      <c r="U182" s="115"/>
      <c r="V182" s="783"/>
      <c r="W182" s="135"/>
      <c r="X182" s="130"/>
      <c r="Y182" s="784"/>
      <c r="Z182" s="115"/>
      <c r="AA182" s="785"/>
      <c r="AB182" s="115"/>
      <c r="AC182" s="115"/>
      <c r="AD182" s="115"/>
    </row>
    <row r="183" spans="1:30" ht="12.75" customHeight="1">
      <c r="A183" s="169"/>
      <c r="B183" s="135"/>
      <c r="C183" s="781"/>
      <c r="D183" s="797"/>
      <c r="E183" s="782"/>
      <c r="F183" s="782"/>
      <c r="G183" s="782"/>
      <c r="H183" s="782"/>
      <c r="I183" s="782"/>
      <c r="J183" s="782"/>
      <c r="K183" s="782"/>
      <c r="L183" s="782"/>
      <c r="M183" s="782"/>
      <c r="N183" s="781"/>
      <c r="O183" s="787"/>
      <c r="P183" s="405"/>
      <c r="Q183" s="115"/>
      <c r="R183" s="115"/>
      <c r="S183" s="115"/>
      <c r="T183" s="115"/>
      <c r="U183" s="115"/>
      <c r="V183" s="783"/>
      <c r="W183" s="135"/>
      <c r="X183" s="130"/>
      <c r="Y183" s="784"/>
      <c r="Z183" s="115"/>
      <c r="AA183" s="790"/>
      <c r="AB183" s="115"/>
      <c r="AC183" s="115"/>
      <c r="AD183" s="115"/>
    </row>
    <row r="184" spans="1:30">
      <c r="A184" s="169"/>
      <c r="B184" s="135"/>
      <c r="C184" s="781"/>
      <c r="D184" s="797"/>
      <c r="E184" s="782"/>
      <c r="F184" s="782"/>
      <c r="G184" s="782"/>
      <c r="H184" s="782"/>
      <c r="I184" s="782"/>
      <c r="J184" s="782"/>
      <c r="K184" s="782"/>
      <c r="L184" s="782"/>
      <c r="M184" s="782"/>
      <c r="N184" s="781"/>
      <c r="O184" s="787"/>
      <c r="P184" s="405"/>
      <c r="Q184" s="115"/>
      <c r="R184" s="115"/>
      <c r="S184" s="115"/>
      <c r="T184" s="115"/>
      <c r="U184" s="115"/>
      <c r="V184" s="783"/>
      <c r="W184" s="135"/>
      <c r="X184" s="130"/>
      <c r="Y184" s="784"/>
      <c r="Z184" s="115"/>
      <c r="AA184" s="788"/>
      <c r="AB184" s="115"/>
      <c r="AC184" s="115"/>
      <c r="AD184" s="115"/>
    </row>
    <row r="185" spans="1:30" ht="15" customHeight="1">
      <c r="A185" s="169"/>
      <c r="B185" s="135"/>
      <c r="C185" s="781"/>
      <c r="D185" s="797"/>
      <c r="E185" s="782"/>
      <c r="F185" s="107"/>
      <c r="G185" s="792"/>
      <c r="H185" s="797"/>
      <c r="I185" s="782"/>
      <c r="J185" s="782"/>
      <c r="K185" s="782"/>
      <c r="L185" s="782"/>
      <c r="M185" s="782"/>
      <c r="N185" s="791"/>
      <c r="O185" s="787"/>
      <c r="P185" s="405"/>
      <c r="Q185" s="115"/>
      <c r="R185" s="115"/>
      <c r="S185" s="115"/>
      <c r="T185" s="115"/>
      <c r="U185" s="115"/>
      <c r="V185" s="783"/>
      <c r="W185" s="135"/>
      <c r="X185" s="130"/>
      <c r="Y185" s="784"/>
      <c r="Z185" s="115"/>
      <c r="AA185" s="790"/>
      <c r="AB185" s="115"/>
      <c r="AC185" s="115"/>
      <c r="AD185" s="115"/>
    </row>
    <row r="186" spans="1:30">
      <c r="A186" s="169"/>
      <c r="B186" s="135"/>
      <c r="C186" s="781"/>
      <c r="D186" s="797"/>
      <c r="E186" s="782"/>
      <c r="F186" s="782"/>
      <c r="G186" s="782"/>
      <c r="H186" s="782"/>
      <c r="I186" s="782"/>
      <c r="J186" s="782"/>
      <c r="K186" s="782"/>
      <c r="L186" s="782"/>
      <c r="M186" s="782"/>
      <c r="N186" s="781"/>
      <c r="O186" s="787"/>
      <c r="P186" s="405"/>
      <c r="Q186" s="115"/>
      <c r="R186" s="115"/>
      <c r="S186" s="115"/>
      <c r="T186" s="115"/>
      <c r="U186" s="115"/>
      <c r="V186" s="783"/>
      <c r="W186" s="135"/>
      <c r="X186" s="130"/>
      <c r="Y186" s="784"/>
      <c r="Z186" s="115"/>
      <c r="AA186" s="785"/>
      <c r="AB186" s="115"/>
      <c r="AC186" s="115"/>
      <c r="AD186" s="115"/>
    </row>
    <row r="187" spans="1:30">
      <c r="A187" s="169"/>
      <c r="B187" s="135"/>
      <c r="C187" s="781"/>
      <c r="D187" s="797"/>
      <c r="E187" s="782"/>
      <c r="F187" s="782"/>
      <c r="G187" s="782"/>
      <c r="H187" s="782"/>
      <c r="I187" s="782"/>
      <c r="J187" s="782"/>
      <c r="K187" s="782"/>
      <c r="L187" s="782"/>
      <c r="M187" s="782"/>
      <c r="N187" s="781"/>
      <c r="O187" s="787"/>
      <c r="P187" s="405"/>
      <c r="Q187" s="115"/>
      <c r="R187" s="115"/>
      <c r="S187" s="115"/>
      <c r="T187" s="115"/>
      <c r="U187" s="115"/>
      <c r="V187" s="783"/>
      <c r="W187" s="135"/>
      <c r="X187" s="130"/>
      <c r="Y187" s="784"/>
      <c r="Z187" s="115"/>
      <c r="AA187" s="785"/>
      <c r="AB187" s="115"/>
      <c r="AC187" s="115"/>
      <c r="AD187" s="115"/>
    </row>
    <row r="188" spans="1:30">
      <c r="A188" s="169"/>
      <c r="B188" s="135"/>
      <c r="C188" s="781"/>
      <c r="D188" s="797"/>
      <c r="E188" s="782"/>
      <c r="F188" s="782"/>
      <c r="G188" s="782"/>
      <c r="H188" s="782"/>
      <c r="I188" s="782"/>
      <c r="J188" s="782"/>
      <c r="K188" s="782"/>
      <c r="L188" s="782"/>
      <c r="M188" s="782"/>
      <c r="N188" s="781"/>
      <c r="O188" s="787"/>
      <c r="P188" s="405"/>
      <c r="Q188" s="115"/>
      <c r="R188" s="115"/>
      <c r="S188" s="115"/>
      <c r="T188" s="115"/>
      <c r="U188" s="115"/>
      <c r="V188" s="783"/>
      <c r="W188" s="135"/>
      <c r="X188" s="130"/>
      <c r="Y188" s="784"/>
      <c r="Z188" s="115"/>
      <c r="AA188" s="785"/>
      <c r="AB188" s="115"/>
      <c r="AC188" s="115"/>
      <c r="AD188" s="115"/>
    </row>
    <row r="189" spans="1:30">
      <c r="A189" s="169"/>
      <c r="B189" s="135"/>
      <c r="C189" s="781"/>
      <c r="D189" s="797"/>
      <c r="E189" s="782"/>
      <c r="F189" s="782"/>
      <c r="G189" s="782"/>
      <c r="H189" s="782"/>
      <c r="I189" s="782"/>
      <c r="J189" s="782"/>
      <c r="K189" s="782"/>
      <c r="L189" s="782"/>
      <c r="M189" s="782"/>
      <c r="N189" s="781"/>
      <c r="O189" s="787"/>
      <c r="P189" s="405"/>
      <c r="Q189" s="115"/>
      <c r="R189" s="115"/>
      <c r="S189" s="115"/>
      <c r="T189" s="115"/>
      <c r="U189" s="115"/>
      <c r="V189" s="783"/>
      <c r="W189" s="135"/>
      <c r="X189" s="130"/>
      <c r="Y189" s="784"/>
      <c r="Z189" s="115"/>
      <c r="AA189" s="785"/>
      <c r="AB189" s="115"/>
      <c r="AC189" s="115"/>
      <c r="AD189" s="115"/>
    </row>
    <row r="190" spans="1:30">
      <c r="A190" s="169"/>
      <c r="B190" s="135"/>
      <c r="C190" s="781"/>
      <c r="D190" s="797"/>
      <c r="E190" s="782"/>
      <c r="F190" s="782"/>
      <c r="G190" s="782"/>
      <c r="H190" s="782"/>
      <c r="I190" s="782"/>
      <c r="J190" s="782"/>
      <c r="K190" s="782"/>
      <c r="L190" s="782"/>
      <c r="M190" s="782"/>
      <c r="N190" s="781"/>
      <c r="O190" s="787"/>
      <c r="P190" s="405"/>
      <c r="Q190" s="115"/>
      <c r="R190" s="115"/>
      <c r="S190" s="115"/>
      <c r="T190" s="115"/>
      <c r="U190" s="115"/>
      <c r="V190" s="783"/>
      <c r="W190" s="135"/>
      <c r="X190" s="130"/>
      <c r="Y190" s="784"/>
      <c r="Z190" s="115"/>
      <c r="AA190" s="785"/>
      <c r="AB190" s="115"/>
      <c r="AC190" s="115"/>
      <c r="AD190" s="115"/>
    </row>
    <row r="191" spans="1:30">
      <c r="A191" s="169"/>
      <c r="B191" s="135"/>
      <c r="C191" s="781"/>
      <c r="D191" s="797"/>
      <c r="E191" s="782"/>
      <c r="F191" s="782"/>
      <c r="G191" s="782"/>
      <c r="H191" s="782"/>
      <c r="I191" s="782"/>
      <c r="J191" s="782"/>
      <c r="K191" s="782"/>
      <c r="L191" s="782"/>
      <c r="M191" s="782"/>
      <c r="N191" s="781"/>
      <c r="O191" s="787"/>
      <c r="P191" s="405"/>
      <c r="Q191" s="115"/>
      <c r="R191" s="115"/>
      <c r="S191" s="115"/>
      <c r="T191" s="115"/>
      <c r="U191" s="115"/>
      <c r="V191" s="783"/>
      <c r="W191" s="135"/>
      <c r="X191" s="130"/>
      <c r="Y191" s="784"/>
      <c r="Z191" s="115"/>
      <c r="AA191" s="785"/>
      <c r="AB191" s="115"/>
      <c r="AC191" s="115"/>
      <c r="AD191" s="115"/>
    </row>
    <row r="192" spans="1:30">
      <c r="A192" s="169"/>
      <c r="B192" s="135"/>
      <c r="C192" s="781"/>
      <c r="D192" s="797"/>
      <c r="E192" s="782"/>
      <c r="F192" s="782"/>
      <c r="G192" s="782"/>
      <c r="H192" s="782"/>
      <c r="I192" s="782"/>
      <c r="J192" s="782"/>
      <c r="K192" s="782"/>
      <c r="L192" s="782"/>
      <c r="M192" s="782"/>
      <c r="N192" s="781"/>
      <c r="O192" s="787"/>
      <c r="P192" s="405"/>
      <c r="Q192" s="115"/>
      <c r="R192" s="115"/>
      <c r="S192" s="115"/>
      <c r="T192" s="115"/>
      <c r="U192" s="115"/>
      <c r="V192" s="783"/>
      <c r="W192" s="135"/>
      <c r="X192" s="130"/>
      <c r="Y192" s="784"/>
      <c r="Z192" s="115"/>
      <c r="AA192" s="785"/>
      <c r="AB192" s="115"/>
      <c r="AC192" s="115"/>
      <c r="AD192" s="115"/>
    </row>
    <row r="193" spans="1:30" ht="13.5" customHeight="1">
      <c r="A193" s="169"/>
      <c r="B193" s="135"/>
      <c r="C193" s="781"/>
      <c r="D193" s="797"/>
      <c r="E193" s="782"/>
      <c r="F193" s="782"/>
      <c r="G193" s="782"/>
      <c r="H193" s="782"/>
      <c r="I193" s="782"/>
      <c r="J193" s="782"/>
      <c r="K193" s="782"/>
      <c r="L193" s="782"/>
      <c r="M193" s="782"/>
      <c r="N193" s="781"/>
      <c r="O193" s="787"/>
      <c r="P193" s="405"/>
      <c r="Q193" s="115"/>
      <c r="R193" s="115"/>
      <c r="S193" s="115"/>
      <c r="T193" s="115"/>
      <c r="U193" s="115"/>
      <c r="V193" s="783"/>
      <c r="W193" s="135"/>
      <c r="X193" s="130"/>
      <c r="Y193" s="784"/>
      <c r="Z193" s="115"/>
      <c r="AA193" s="788"/>
      <c r="AB193" s="115"/>
      <c r="AC193" s="115"/>
      <c r="AD193" s="115"/>
    </row>
    <row r="194" spans="1:30" ht="12" customHeight="1">
      <c r="A194" s="169"/>
      <c r="B194" s="135"/>
      <c r="C194" s="781"/>
      <c r="D194" s="800"/>
      <c r="E194" s="792"/>
      <c r="F194" s="793"/>
      <c r="G194" s="782"/>
      <c r="H194" s="782"/>
      <c r="I194" s="782"/>
      <c r="J194" s="782"/>
      <c r="K194" s="792"/>
      <c r="L194" s="792"/>
      <c r="M194" s="782"/>
      <c r="N194" s="786"/>
      <c r="O194" s="787"/>
      <c r="P194" s="405"/>
      <c r="Q194" s="115"/>
      <c r="R194" s="115"/>
      <c r="S194" s="115"/>
      <c r="T194" s="115"/>
      <c r="U194" s="115"/>
      <c r="V194" s="783"/>
      <c r="W194" s="135"/>
      <c r="X194" s="130"/>
      <c r="Y194" s="784"/>
      <c r="Z194" s="115"/>
      <c r="AA194" s="794"/>
      <c r="AB194" s="115"/>
      <c r="AC194" s="115"/>
      <c r="AD194" s="115"/>
    </row>
    <row r="195" spans="1:30">
      <c r="A195" s="169"/>
      <c r="B195" s="135"/>
      <c r="C195" s="781"/>
      <c r="D195" s="800"/>
      <c r="E195" s="792"/>
      <c r="F195" s="793"/>
      <c r="G195" s="782"/>
      <c r="H195" s="782"/>
      <c r="I195" s="782"/>
      <c r="J195" s="782"/>
      <c r="K195" s="792"/>
      <c r="L195" s="792"/>
      <c r="M195" s="782"/>
      <c r="N195" s="781"/>
      <c r="O195" s="787"/>
      <c r="P195" s="405"/>
      <c r="Q195" s="115"/>
      <c r="R195" s="115"/>
      <c r="S195" s="115"/>
      <c r="T195" s="115"/>
      <c r="U195" s="115"/>
      <c r="V195" s="783"/>
      <c r="W195" s="135"/>
      <c r="X195" s="130"/>
      <c r="Y195" s="784"/>
      <c r="Z195" s="115"/>
      <c r="AA195" s="785"/>
      <c r="AB195" s="115"/>
      <c r="AC195" s="115"/>
      <c r="AD195" s="115"/>
    </row>
    <row r="196" spans="1:30" ht="13.5" customHeight="1">
      <c r="A196" s="169"/>
      <c r="B196" s="135"/>
      <c r="C196" s="781"/>
      <c r="D196" s="800"/>
      <c r="E196" s="792"/>
      <c r="F196" s="793"/>
      <c r="G196" s="782"/>
      <c r="H196" s="782"/>
      <c r="I196" s="782"/>
      <c r="J196" s="782"/>
      <c r="K196" s="792"/>
      <c r="L196" s="792"/>
      <c r="M196" s="782"/>
      <c r="N196" s="781"/>
      <c r="O196" s="787"/>
      <c r="P196" s="405"/>
      <c r="Q196" s="115"/>
      <c r="R196" s="115"/>
      <c r="S196" s="115"/>
      <c r="T196" s="115"/>
      <c r="U196" s="115"/>
      <c r="V196" s="783"/>
      <c r="W196" s="135"/>
      <c r="X196" s="130"/>
      <c r="Y196" s="784"/>
      <c r="Z196" s="115"/>
      <c r="AA196" s="785"/>
      <c r="AB196" s="115"/>
      <c r="AC196" s="115"/>
      <c r="AD196" s="115"/>
    </row>
    <row r="197" spans="1:30">
      <c r="A197" s="169"/>
      <c r="B197" s="135"/>
      <c r="C197" s="781"/>
      <c r="D197" s="800"/>
      <c r="E197" s="792"/>
      <c r="F197" s="793"/>
      <c r="G197" s="782"/>
      <c r="H197" s="804"/>
      <c r="I197" s="782"/>
      <c r="J197" s="804"/>
      <c r="K197" s="797"/>
      <c r="L197" s="797"/>
      <c r="M197" s="782"/>
      <c r="N197" s="781"/>
      <c r="O197" s="787"/>
      <c r="P197" s="405"/>
      <c r="Q197" s="115"/>
      <c r="R197" s="115"/>
      <c r="S197" s="115"/>
      <c r="T197" s="115"/>
      <c r="U197" s="115"/>
      <c r="V197" s="783"/>
      <c r="W197" s="135"/>
      <c r="X197" s="130"/>
      <c r="Y197" s="784"/>
      <c r="Z197" s="115"/>
      <c r="AA197" s="790"/>
      <c r="AB197" s="115"/>
      <c r="AC197" s="115"/>
      <c r="AD197" s="115"/>
    </row>
    <row r="198" spans="1:30">
      <c r="A198" s="169"/>
      <c r="B198" s="135"/>
      <c r="C198" s="781"/>
      <c r="D198" s="800"/>
      <c r="E198" s="797"/>
      <c r="F198" s="793"/>
      <c r="G198" s="782"/>
      <c r="H198" s="782"/>
      <c r="I198" s="782"/>
      <c r="J198" s="782"/>
      <c r="K198" s="797"/>
      <c r="L198" s="797"/>
      <c r="M198" s="782"/>
      <c r="N198" s="781"/>
      <c r="O198" s="787"/>
      <c r="P198" s="405"/>
      <c r="Q198" s="115"/>
      <c r="R198" s="115"/>
      <c r="S198" s="115"/>
      <c r="T198" s="115"/>
      <c r="U198" s="115"/>
      <c r="V198" s="783"/>
      <c r="W198" s="135"/>
      <c r="X198" s="130"/>
      <c r="Y198" s="784"/>
      <c r="Z198" s="115"/>
      <c r="AA198" s="785"/>
      <c r="AB198" s="115"/>
      <c r="AC198" s="115"/>
      <c r="AD198" s="115"/>
    </row>
    <row r="199" spans="1:30" ht="12" customHeight="1">
      <c r="A199" s="169"/>
      <c r="B199" s="135"/>
      <c r="C199" s="781"/>
      <c r="D199" s="800"/>
      <c r="E199" s="792"/>
      <c r="F199" s="793"/>
      <c r="G199" s="782"/>
      <c r="H199" s="782"/>
      <c r="I199" s="782"/>
      <c r="J199" s="782"/>
      <c r="K199" s="797"/>
      <c r="L199" s="792"/>
      <c r="M199" s="782"/>
      <c r="N199" s="781"/>
      <c r="O199" s="787"/>
      <c r="P199" s="405"/>
      <c r="Q199" s="115"/>
      <c r="R199" s="115"/>
      <c r="S199" s="115"/>
      <c r="T199" s="115"/>
      <c r="U199" s="115"/>
      <c r="V199" s="783"/>
      <c r="W199" s="135"/>
      <c r="X199" s="130"/>
      <c r="Y199" s="784"/>
      <c r="Z199" s="115"/>
      <c r="AA199" s="785"/>
      <c r="AB199" s="115"/>
      <c r="AC199" s="115"/>
      <c r="AD199" s="115"/>
    </row>
    <row r="200" spans="1:30" ht="12.75" customHeight="1">
      <c r="A200" s="169"/>
      <c r="B200" s="135"/>
      <c r="C200" s="781"/>
      <c r="D200" s="800"/>
      <c r="E200" s="797"/>
      <c r="F200" s="793"/>
      <c r="G200" s="782"/>
      <c r="H200" s="782"/>
      <c r="I200" s="782"/>
      <c r="J200" s="782"/>
      <c r="K200" s="793"/>
      <c r="L200" s="793"/>
      <c r="M200" s="107"/>
      <c r="N200" s="781"/>
      <c r="O200" s="787"/>
      <c r="P200" s="405"/>
      <c r="Q200" s="115"/>
      <c r="R200" s="115"/>
      <c r="S200" s="115"/>
      <c r="T200" s="115"/>
      <c r="U200" s="115"/>
      <c r="V200" s="783"/>
      <c r="W200" s="135"/>
      <c r="X200" s="130"/>
      <c r="Y200" s="784"/>
      <c r="Z200" s="115"/>
      <c r="AA200" s="785"/>
      <c r="AB200" s="115"/>
      <c r="AC200" s="115"/>
      <c r="AD200" s="115"/>
    </row>
    <row r="201" spans="1:30" ht="11.25" customHeight="1">
      <c r="A201" s="169"/>
      <c r="B201" s="135"/>
      <c r="C201" s="781"/>
      <c r="D201" s="800"/>
      <c r="E201" s="797"/>
      <c r="F201" s="797"/>
      <c r="G201" s="782"/>
      <c r="H201" s="782"/>
      <c r="I201" s="782"/>
      <c r="J201" s="792"/>
      <c r="K201" s="804"/>
      <c r="L201" s="797"/>
      <c r="M201" s="793"/>
      <c r="N201" s="781"/>
      <c r="O201" s="787"/>
      <c r="P201" s="405"/>
      <c r="Q201" s="115"/>
      <c r="R201" s="115"/>
      <c r="S201" s="115"/>
      <c r="T201" s="115"/>
      <c r="U201" s="115"/>
      <c r="V201" s="783"/>
      <c r="W201" s="135"/>
      <c r="X201" s="130"/>
      <c r="Y201" s="784"/>
      <c r="Z201" s="115"/>
      <c r="AA201" s="785"/>
      <c r="AB201" s="115"/>
      <c r="AC201" s="115"/>
      <c r="AD201" s="115"/>
    </row>
    <row r="202" spans="1:30" ht="12" customHeight="1">
      <c r="A202" s="169"/>
      <c r="B202" s="135"/>
      <c r="C202" s="781"/>
      <c r="D202" s="800"/>
      <c r="E202" s="792"/>
      <c r="F202" s="793"/>
      <c r="G202" s="782"/>
      <c r="H202" s="782"/>
      <c r="I202" s="782"/>
      <c r="J202" s="782"/>
      <c r="K202" s="792"/>
      <c r="L202" s="792"/>
      <c r="M202" s="782"/>
      <c r="N202" s="781"/>
      <c r="O202" s="787"/>
      <c r="P202" s="405"/>
      <c r="Q202" s="115"/>
      <c r="R202" s="115"/>
      <c r="S202" s="115"/>
      <c r="T202" s="115"/>
      <c r="U202" s="115"/>
      <c r="V202" s="783"/>
      <c r="W202" s="135"/>
      <c r="X202" s="130"/>
      <c r="Y202" s="784"/>
      <c r="Z202" s="115"/>
      <c r="AA202" s="785"/>
      <c r="AB202" s="115"/>
      <c r="AC202" s="115"/>
      <c r="AD202" s="115"/>
    </row>
    <row r="203" spans="1:30">
      <c r="A203" s="169"/>
      <c r="B203" s="135"/>
      <c r="C203" s="781"/>
      <c r="D203" s="800"/>
      <c r="E203" s="797"/>
      <c r="F203" s="793"/>
      <c r="G203" s="782"/>
      <c r="H203" s="782"/>
      <c r="I203" s="782"/>
      <c r="J203" s="782"/>
      <c r="K203" s="793"/>
      <c r="L203" s="793"/>
      <c r="M203" s="782"/>
      <c r="N203" s="781"/>
      <c r="O203" s="795"/>
      <c r="P203" s="405"/>
      <c r="Q203" s="115"/>
      <c r="R203" s="115"/>
      <c r="S203" s="115"/>
      <c r="T203" s="115"/>
      <c r="U203" s="115"/>
      <c r="V203" s="783"/>
      <c r="W203" s="135"/>
      <c r="X203" s="130"/>
      <c r="Y203" s="784"/>
      <c r="Z203" s="115"/>
      <c r="AA203" s="796"/>
      <c r="AB203" s="115"/>
      <c r="AC203" s="115"/>
      <c r="AD203" s="115"/>
    </row>
    <row r="204" spans="1:30" ht="13.5" customHeight="1">
      <c r="A204" s="169"/>
      <c r="B204" s="135"/>
      <c r="C204" s="781"/>
      <c r="D204" s="800"/>
      <c r="E204" s="792"/>
      <c r="F204" s="793"/>
      <c r="G204" s="782"/>
      <c r="H204" s="782"/>
      <c r="I204" s="782"/>
      <c r="J204" s="782"/>
      <c r="K204" s="793"/>
      <c r="L204" s="793"/>
      <c r="M204" s="782"/>
      <c r="N204" s="781"/>
      <c r="O204" s="787"/>
      <c r="P204" s="405"/>
      <c r="Q204" s="115"/>
      <c r="R204" s="115"/>
      <c r="S204" s="115"/>
      <c r="T204" s="115"/>
      <c r="U204" s="115"/>
      <c r="V204" s="783"/>
      <c r="W204" s="135"/>
      <c r="X204" s="130"/>
      <c r="Y204" s="784"/>
      <c r="Z204" s="115"/>
      <c r="AA204" s="785"/>
      <c r="AB204" s="115"/>
      <c r="AC204" s="115"/>
      <c r="AD204" s="115"/>
    </row>
    <row r="205" spans="1:30" ht="13.5" customHeight="1">
      <c r="A205" s="169"/>
      <c r="B205" s="135"/>
      <c r="C205" s="781"/>
      <c r="D205" s="800"/>
      <c r="E205" s="793"/>
      <c r="F205" s="797"/>
      <c r="G205" s="782"/>
      <c r="H205" s="782"/>
      <c r="I205" s="782"/>
      <c r="J205" s="782"/>
      <c r="K205" s="804"/>
      <c r="L205" s="797"/>
      <c r="M205" s="782"/>
      <c r="N205" s="781"/>
      <c r="O205" s="795"/>
      <c r="P205" s="405"/>
      <c r="Q205" s="115"/>
      <c r="R205" s="115"/>
      <c r="S205" s="115"/>
      <c r="T205" s="115"/>
      <c r="U205" s="115"/>
      <c r="V205" s="783"/>
      <c r="W205" s="135"/>
      <c r="X205" s="130"/>
      <c r="Y205" s="784"/>
      <c r="Z205" s="115"/>
      <c r="AA205" s="796"/>
      <c r="AB205" s="115"/>
      <c r="AC205" s="115"/>
      <c r="AD205" s="115"/>
    </row>
    <row r="206" spans="1:30" hidden="1">
      <c r="A206" s="169"/>
      <c r="B206" s="135"/>
      <c r="C206" s="781"/>
      <c r="D206" s="800"/>
      <c r="E206" s="797"/>
      <c r="F206" s="793"/>
      <c r="G206" s="782"/>
      <c r="H206" s="782"/>
      <c r="I206" s="782"/>
      <c r="J206" s="782"/>
      <c r="K206" s="792"/>
      <c r="L206" s="792"/>
      <c r="M206" s="782"/>
      <c r="N206" s="781"/>
      <c r="O206" s="787"/>
      <c r="P206" s="405"/>
      <c r="Q206" s="115"/>
      <c r="R206" s="115"/>
      <c r="S206" s="115"/>
      <c r="T206" s="115"/>
      <c r="U206" s="115"/>
      <c r="V206" s="783"/>
      <c r="W206" s="135"/>
      <c r="X206" s="130"/>
      <c r="Y206" s="784"/>
      <c r="Z206" s="115"/>
      <c r="AA206" s="790"/>
      <c r="AB206" s="115"/>
      <c r="AC206" s="115"/>
      <c r="AD206" s="115"/>
    </row>
    <row r="207" spans="1:30" ht="13.5" customHeight="1">
      <c r="A207" s="169"/>
      <c r="B207" s="110"/>
      <c r="C207" s="781"/>
      <c r="D207" s="800"/>
      <c r="E207" s="793"/>
      <c r="F207" s="793"/>
      <c r="G207" s="782"/>
      <c r="H207" s="782"/>
      <c r="I207" s="782"/>
      <c r="J207" s="782"/>
      <c r="K207" s="797"/>
      <c r="L207" s="797"/>
      <c r="M207" s="782"/>
      <c r="N207" s="781"/>
      <c r="O207" s="787"/>
      <c r="P207" s="405"/>
      <c r="Q207" s="115"/>
      <c r="R207" s="115"/>
      <c r="S207" s="115"/>
      <c r="T207" s="115"/>
      <c r="U207" s="115"/>
      <c r="V207" s="783"/>
      <c r="W207" s="135"/>
      <c r="X207" s="130"/>
      <c r="Y207" s="784"/>
      <c r="Z207" s="115"/>
      <c r="AA207" s="785"/>
      <c r="AB207" s="115"/>
      <c r="AC207" s="115"/>
      <c r="AD207" s="115"/>
    </row>
    <row r="208" spans="1:30" ht="12" customHeight="1">
      <c r="A208" s="169"/>
      <c r="B208" s="135"/>
      <c r="C208" s="781"/>
      <c r="D208" s="800"/>
      <c r="E208" s="792"/>
      <c r="F208" s="793"/>
      <c r="G208" s="804"/>
      <c r="H208" s="782"/>
      <c r="I208" s="782"/>
      <c r="J208" s="782"/>
      <c r="K208" s="792"/>
      <c r="L208" s="793"/>
      <c r="M208" s="782"/>
      <c r="N208" s="786"/>
      <c r="O208" s="795"/>
      <c r="P208" s="405"/>
      <c r="Q208" s="115"/>
      <c r="R208" s="115"/>
      <c r="S208" s="115"/>
      <c r="T208" s="115"/>
      <c r="U208" s="115"/>
      <c r="V208" s="783"/>
      <c r="W208" s="135"/>
      <c r="X208" s="130"/>
      <c r="Y208" s="784"/>
      <c r="Z208" s="115"/>
      <c r="AA208" s="796"/>
      <c r="AB208" s="115"/>
      <c r="AC208" s="115"/>
      <c r="AD208" s="115"/>
    </row>
    <row r="209" spans="1:30" ht="13.5" customHeight="1">
      <c r="A209" s="169"/>
      <c r="B209" s="135"/>
      <c r="C209" s="781"/>
      <c r="D209" s="800"/>
      <c r="E209" s="804"/>
      <c r="F209" s="804"/>
      <c r="G209" s="782"/>
      <c r="H209" s="782"/>
      <c r="I209" s="782"/>
      <c r="J209" s="782"/>
      <c r="K209" s="805"/>
      <c r="L209" s="804"/>
      <c r="M209" s="782"/>
      <c r="N209" s="786"/>
      <c r="O209" s="787"/>
      <c r="P209" s="405"/>
      <c r="Q209" s="115"/>
      <c r="R209" s="115"/>
      <c r="S209" s="115"/>
      <c r="T209" s="115"/>
      <c r="U209" s="115"/>
      <c r="V209" s="783"/>
      <c r="W209" s="135"/>
      <c r="X209" s="130"/>
      <c r="Y209" s="784"/>
      <c r="Z209" s="115"/>
      <c r="AA209" s="799"/>
      <c r="AB209" s="115"/>
      <c r="AC209" s="115"/>
      <c r="AD209" s="115"/>
    </row>
    <row r="210" spans="1:30">
      <c r="A210" s="169"/>
      <c r="B210" s="135"/>
      <c r="C210" s="781"/>
      <c r="D210" s="800"/>
      <c r="E210" s="166"/>
      <c r="F210" s="166"/>
      <c r="G210" s="166"/>
      <c r="H210" s="166"/>
      <c r="I210" s="166"/>
      <c r="J210" s="166"/>
      <c r="K210" s="166"/>
      <c r="L210" s="166"/>
      <c r="M210" s="166"/>
      <c r="N210" s="786"/>
      <c r="O210" s="787"/>
      <c r="P210" s="405"/>
      <c r="Q210" s="115"/>
      <c r="R210" s="115"/>
      <c r="S210" s="115"/>
      <c r="T210" s="115"/>
      <c r="U210" s="115"/>
      <c r="V210" s="783"/>
      <c r="W210" s="135"/>
      <c r="X210" s="130"/>
      <c r="Y210" s="784"/>
      <c r="Z210" s="115"/>
      <c r="AA210" s="785"/>
      <c r="AB210" s="115"/>
      <c r="AC210" s="115"/>
      <c r="AD210" s="115"/>
    </row>
    <row r="211" spans="1:30" ht="12.75" customHeight="1">
      <c r="A211" s="169"/>
      <c r="B211" s="135"/>
      <c r="C211" s="781"/>
      <c r="D211" s="800"/>
      <c r="E211" s="166"/>
      <c r="F211" s="166"/>
      <c r="G211" s="166"/>
      <c r="H211" s="166"/>
      <c r="I211" s="166"/>
      <c r="J211" s="166"/>
      <c r="K211" s="166"/>
      <c r="L211" s="166"/>
      <c r="M211" s="166"/>
      <c r="N211" s="786"/>
      <c r="O211" s="787"/>
      <c r="P211" s="405"/>
      <c r="Q211" s="115"/>
      <c r="R211" s="115"/>
      <c r="S211" s="115"/>
      <c r="T211" s="115"/>
      <c r="U211" s="115"/>
      <c r="V211" s="783"/>
      <c r="W211" s="135"/>
      <c r="X211" s="130"/>
      <c r="Y211" s="784"/>
      <c r="Z211" s="115"/>
      <c r="AA211" s="785"/>
      <c r="AB211" s="115"/>
      <c r="AC211" s="115"/>
      <c r="AD211" s="115"/>
    </row>
    <row r="212" spans="1:30" ht="12" customHeight="1">
      <c r="A212" s="169"/>
      <c r="B212" s="135"/>
      <c r="C212" s="781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786"/>
      <c r="O212" s="787"/>
      <c r="P212" s="405"/>
      <c r="Q212" s="115"/>
      <c r="R212" s="115"/>
      <c r="S212" s="115"/>
      <c r="T212" s="115"/>
      <c r="U212" s="115"/>
      <c r="V212" s="783"/>
      <c r="W212" s="135"/>
      <c r="X212" s="130"/>
      <c r="Y212" s="784"/>
      <c r="Z212" s="115"/>
      <c r="AA212" s="785"/>
      <c r="AB212" s="115"/>
      <c r="AC212" s="115"/>
      <c r="AD212" s="115"/>
    </row>
    <row r="213" spans="1:30" ht="12.75" customHeight="1">
      <c r="A213" s="169"/>
      <c r="B213" s="135"/>
      <c r="C213" s="781"/>
      <c r="D213" s="166"/>
      <c r="E213" s="166"/>
      <c r="F213" s="166"/>
      <c r="G213" s="166"/>
      <c r="H213" s="166"/>
      <c r="I213" s="166"/>
      <c r="J213" s="801"/>
      <c r="K213" s="166"/>
      <c r="L213" s="166"/>
      <c r="M213" s="166"/>
      <c r="N213" s="789"/>
      <c r="O213" s="787"/>
      <c r="P213" s="405"/>
      <c r="Q213" s="115"/>
      <c r="R213" s="115"/>
      <c r="S213" s="115"/>
      <c r="T213" s="115"/>
      <c r="U213" s="115"/>
      <c r="V213" s="802"/>
      <c r="W213" s="135"/>
      <c r="X213" s="803"/>
      <c r="Y213" s="784"/>
      <c r="Z213" s="115"/>
      <c r="AA213" s="785"/>
      <c r="AB213" s="115"/>
      <c r="AC213" s="115"/>
      <c r="AD213" s="115"/>
    </row>
    <row r="214" spans="1:30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</row>
    <row r="215" spans="1:30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</row>
    <row r="216" spans="1:30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</row>
    <row r="217" spans="1:30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</row>
    <row r="218" spans="1:30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</row>
    <row r="219" spans="1:30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</row>
    <row r="220" spans="1:30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</row>
    <row r="221" spans="1:30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</row>
    <row r="222" spans="1:30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</row>
    <row r="223" spans="1:30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</row>
    <row r="224" spans="1:30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</row>
    <row r="225" spans="1:30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</row>
    <row r="226" spans="1:30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</row>
    <row r="227" spans="1:30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</row>
    <row r="228" spans="1:30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</row>
    <row r="229" spans="1:30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</row>
    <row r="230" spans="1:30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</row>
    <row r="231" spans="1:30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</row>
    <row r="232" spans="1:30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</row>
    <row r="233" spans="1:30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</row>
    <row r="234" spans="1:30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</row>
    <row r="235" spans="1:30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</row>
    <row r="236" spans="1:30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</row>
    <row r="237" spans="1:30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</row>
    <row r="238" spans="1:30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</row>
    <row r="239" spans="1:30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</row>
    <row r="240" spans="1:30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</row>
    <row r="241" spans="1:30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</row>
    <row r="242" spans="1:30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</row>
    <row r="243" spans="1:30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</row>
    <row r="244" spans="1:30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</row>
    <row r="245" spans="1:30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</row>
    <row r="246" spans="1:30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</row>
    <row r="247" spans="1:30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</row>
    <row r="248" spans="1:30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</row>
    <row r="249" spans="1:30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</row>
    <row r="250" spans="1:30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</row>
    <row r="251" spans="1:30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</row>
    <row r="252" spans="1:30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</row>
    <row r="253" spans="1:30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</row>
    <row r="254" spans="1:30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</row>
    <row r="255" spans="1:30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</row>
    <row r="256" spans="1:30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</row>
    <row r="257" spans="1:30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</row>
    <row r="258" spans="1:30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</row>
    <row r="259" spans="1:30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</row>
    <row r="260" spans="1:30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</row>
    <row r="261" spans="1:30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</row>
    <row r="262" spans="1:30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</row>
    <row r="263" spans="1:30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</row>
    <row r="264" spans="1:30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</row>
    <row r="265" spans="1:30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</row>
    <row r="266" spans="1:30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</row>
    <row r="267" spans="1:30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</row>
    <row r="268" spans="1:30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</row>
    <row r="269" spans="1:30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</row>
    <row r="270" spans="1:30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</row>
    <row r="271" spans="1:30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</row>
    <row r="272" spans="1:30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</row>
    <row r="273" spans="1:30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</row>
    <row r="274" spans="1:30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</row>
    <row r="275" spans="1:30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</row>
    <row r="276" spans="1:30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</row>
    <row r="277" spans="1:30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</row>
    <row r="278" spans="1:30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</row>
    <row r="279" spans="1:30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</row>
    <row r="280" spans="1:30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</row>
    <row r="281" spans="1:30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</row>
    <row r="282" spans="1:30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</row>
    <row r="283" spans="1:30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</row>
    <row r="284" spans="1:30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</row>
    <row r="285" spans="1:30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</row>
    <row r="286" spans="1:30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</row>
    <row r="287" spans="1:30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</row>
    <row r="288" spans="1:30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</row>
    <row r="289" spans="1:30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</row>
    <row r="290" spans="1:30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</row>
    <row r="291" spans="1:30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</row>
    <row r="292" spans="1:30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</row>
    <row r="293" spans="1:30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</row>
    <row r="294" spans="1:30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</row>
    <row r="295" spans="1:30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</row>
    <row r="296" spans="1:30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</row>
    <row r="297" spans="1:30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</row>
    <row r="298" spans="1:30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</row>
    <row r="299" spans="1:30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</row>
    <row r="300" spans="1:30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</row>
    <row r="301" spans="1:30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</row>
    <row r="302" spans="1:30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</row>
    <row r="303" spans="1:30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</row>
    <row r="304" spans="1:30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</row>
    <row r="305" spans="1:30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</row>
    <row r="306" spans="1:30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</row>
    <row r="307" spans="1:30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</row>
    <row r="308" spans="1:30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</row>
    <row r="309" spans="1:30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</row>
    <row r="310" spans="1:30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</row>
    <row r="311" spans="1:30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</row>
    <row r="312" spans="1:30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</row>
    <row r="313" spans="1:30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</row>
    <row r="314" spans="1:30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</row>
    <row r="315" spans="1:30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</row>
    <row r="316" spans="1:30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4"/>
  <sheetViews>
    <sheetView view="pageBreakPreview" zoomScale="60" workbookViewId="0">
      <pane xSplit="1" topLeftCell="B1" activePane="topRight" state="frozen"/>
      <selection pane="topRight" activeCell="Q1" sqref="A1:Q44"/>
    </sheetView>
  </sheetViews>
  <sheetFormatPr defaultRowHeight="15"/>
  <cols>
    <col min="1" max="1" width="4" customWidth="1"/>
    <col min="2" max="2" width="32.7109375" customWidth="1"/>
    <col min="3" max="3" width="8.7109375" customWidth="1"/>
    <col min="4" max="4" width="7.28515625" customWidth="1"/>
    <col min="5" max="5" width="6.85546875" customWidth="1"/>
    <col min="7" max="7" width="7.140625" customWidth="1"/>
    <col min="8" max="8" width="6.85546875" customWidth="1"/>
    <col min="9" max="9" width="7.28515625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7.140625" customWidth="1"/>
    <col min="15" max="15" width="7.28515625" customWidth="1"/>
    <col min="16" max="16" width="6.28515625" customWidth="1"/>
    <col min="17" max="17" width="6.42578125" customWidth="1"/>
    <col min="18" max="18" width="6.7109375" customWidth="1"/>
    <col min="22" max="22" width="7.7109375" customWidth="1"/>
    <col min="23" max="23" width="6.85546875" customWidth="1"/>
    <col min="24" max="24" width="8.140625" customWidth="1"/>
    <col min="25" max="25" width="7.28515625" customWidth="1"/>
    <col min="27" max="27" width="15.5703125" customWidth="1"/>
    <col min="28" max="29" width="7.7109375" customWidth="1"/>
    <col min="30" max="30" width="9.28515625" customWidth="1"/>
  </cols>
  <sheetData>
    <row r="1" spans="1:35" ht="15.75" thickBot="1">
      <c r="A1" s="108" t="s">
        <v>227</v>
      </c>
      <c r="C1" s="108" t="s">
        <v>19</v>
      </c>
      <c r="I1" s="108" t="s">
        <v>293</v>
      </c>
      <c r="S1" s="11"/>
      <c r="T1" s="11"/>
      <c r="U1" s="115"/>
      <c r="V1" s="209"/>
      <c r="W1" s="115"/>
      <c r="AG1" s="115"/>
      <c r="AH1" s="115"/>
      <c r="AI1" s="115"/>
    </row>
    <row r="2" spans="1:35" ht="13.5" customHeight="1">
      <c r="A2" s="91"/>
      <c r="B2" s="556"/>
      <c r="C2" s="185" t="s">
        <v>20</v>
      </c>
      <c r="D2" s="74" t="s">
        <v>254</v>
      </c>
      <c r="E2" s="74"/>
      <c r="F2" s="74"/>
      <c r="G2" s="74"/>
      <c r="H2" s="74"/>
      <c r="I2" s="74"/>
      <c r="J2" s="74"/>
      <c r="K2" s="74"/>
      <c r="L2" s="58"/>
      <c r="M2" s="58"/>
      <c r="N2" s="185" t="s">
        <v>21</v>
      </c>
      <c r="O2" s="185" t="s">
        <v>22</v>
      </c>
      <c r="P2" s="1184" t="s">
        <v>395</v>
      </c>
      <c r="Q2" s="1208" t="s">
        <v>395</v>
      </c>
      <c r="S2" s="107"/>
      <c r="T2" s="107"/>
      <c r="U2" s="135"/>
      <c r="V2" s="115"/>
      <c r="W2" s="405"/>
      <c r="X2" s="135"/>
      <c r="Y2" s="115"/>
      <c r="Z2" s="115"/>
      <c r="AA2" s="115"/>
      <c r="AB2" s="115"/>
      <c r="AC2" s="115"/>
      <c r="AD2" s="115"/>
      <c r="AF2" s="115"/>
      <c r="AH2" s="115"/>
      <c r="AI2" s="115"/>
    </row>
    <row r="3" spans="1:35" ht="13.5" customHeight="1">
      <c r="A3" s="68"/>
      <c r="B3" s="557"/>
      <c r="C3" s="558" t="s">
        <v>214</v>
      </c>
      <c r="D3" s="767" t="s">
        <v>292</v>
      </c>
      <c r="E3" s="20"/>
      <c r="F3" s="20"/>
      <c r="G3" s="20"/>
      <c r="H3" s="20"/>
      <c r="I3" s="20"/>
      <c r="J3" s="20" t="s">
        <v>229</v>
      </c>
      <c r="K3" s="20"/>
      <c r="L3" s="19"/>
      <c r="M3" s="19"/>
      <c r="N3" s="558" t="s">
        <v>230</v>
      </c>
      <c r="O3" s="558" t="s">
        <v>23</v>
      </c>
      <c r="P3" s="1183" t="s">
        <v>108</v>
      </c>
      <c r="Q3" s="1209" t="s">
        <v>108</v>
      </c>
      <c r="S3" s="107"/>
      <c r="T3" s="107"/>
      <c r="U3" s="135"/>
      <c r="V3" s="115"/>
      <c r="W3" s="405"/>
      <c r="X3" s="135"/>
      <c r="Y3" s="115"/>
      <c r="Z3" s="115"/>
      <c r="AA3" s="115"/>
      <c r="AB3" s="115"/>
      <c r="AC3" s="115"/>
      <c r="AD3" s="115"/>
      <c r="AF3" s="115"/>
      <c r="AH3" s="115"/>
      <c r="AI3" s="115"/>
    </row>
    <row r="4" spans="1:35" ht="12.75" customHeight="1" thickBot="1">
      <c r="A4" s="68"/>
      <c r="B4" s="559" t="s">
        <v>24</v>
      </c>
      <c r="C4" s="558" t="s">
        <v>21</v>
      </c>
      <c r="E4" t="s">
        <v>228</v>
      </c>
      <c r="F4" s="79"/>
      <c r="G4" s="79"/>
      <c r="H4" t="s">
        <v>1041</v>
      </c>
      <c r="J4" s="79"/>
      <c r="K4" s="69" t="s">
        <v>118</v>
      </c>
      <c r="L4" s="59"/>
      <c r="M4" s="59"/>
      <c r="N4" s="558" t="s">
        <v>26</v>
      </c>
      <c r="O4" s="558" t="s">
        <v>25</v>
      </c>
      <c r="P4" s="1172" t="s">
        <v>396</v>
      </c>
      <c r="Q4" s="1209" t="s">
        <v>396</v>
      </c>
      <c r="S4" s="107"/>
      <c r="T4" s="107"/>
      <c r="U4" s="405"/>
      <c r="V4" s="115"/>
      <c r="W4" s="405"/>
      <c r="X4" s="135"/>
      <c r="Y4" s="115"/>
      <c r="Z4" s="115"/>
      <c r="AA4" s="115"/>
      <c r="AB4" s="115"/>
      <c r="AC4" s="115"/>
      <c r="AD4" s="778"/>
      <c r="AF4" s="115"/>
      <c r="AH4" s="115"/>
      <c r="AI4" s="115"/>
    </row>
    <row r="5" spans="1:35">
      <c r="A5" s="68" t="s">
        <v>215</v>
      </c>
      <c r="B5" s="557"/>
      <c r="C5" s="558" t="s">
        <v>38</v>
      </c>
      <c r="D5" s="36" t="s">
        <v>27</v>
      </c>
      <c r="E5" s="36" t="s">
        <v>28</v>
      </c>
      <c r="F5" s="36" t="s">
        <v>29</v>
      </c>
      <c r="G5" s="36" t="s">
        <v>30</v>
      </c>
      <c r="H5" s="35" t="s">
        <v>31</v>
      </c>
      <c r="I5" s="36" t="s">
        <v>32</v>
      </c>
      <c r="J5" s="35" t="s">
        <v>33</v>
      </c>
      <c r="K5" s="36" t="s">
        <v>34</v>
      </c>
      <c r="L5" s="35" t="s">
        <v>35</v>
      </c>
      <c r="M5" s="36" t="s">
        <v>36</v>
      </c>
      <c r="N5" s="558">
        <v>10</v>
      </c>
      <c r="O5" s="558" t="s">
        <v>37</v>
      </c>
      <c r="P5" s="558" t="s">
        <v>26</v>
      </c>
      <c r="Q5" s="1210" t="s">
        <v>397</v>
      </c>
      <c r="T5" s="107"/>
      <c r="U5" s="405"/>
      <c r="V5" s="115"/>
      <c r="W5" s="405"/>
      <c r="X5" s="135"/>
      <c r="Y5" s="115"/>
      <c r="Z5" s="115"/>
      <c r="AA5" s="115"/>
      <c r="AB5" s="366"/>
      <c r="AC5" s="115"/>
      <c r="AD5" s="778"/>
      <c r="AH5" s="115"/>
      <c r="AI5" s="115"/>
    </row>
    <row r="6" spans="1:35" ht="12" customHeight="1">
      <c r="A6" s="68"/>
      <c r="B6" s="559" t="s">
        <v>216</v>
      </c>
      <c r="C6" s="558" t="s">
        <v>217</v>
      </c>
      <c r="D6" s="77" t="s">
        <v>39</v>
      </c>
      <c r="E6" s="77" t="s">
        <v>39</v>
      </c>
      <c r="F6" s="77" t="s">
        <v>39</v>
      </c>
      <c r="G6" s="77" t="s">
        <v>39</v>
      </c>
      <c r="H6" s="31" t="s">
        <v>39</v>
      </c>
      <c r="I6" s="77" t="s">
        <v>39</v>
      </c>
      <c r="J6" s="77" t="s">
        <v>39</v>
      </c>
      <c r="K6" s="31" t="s">
        <v>39</v>
      </c>
      <c r="L6" s="77" t="s">
        <v>39</v>
      </c>
      <c r="M6" s="77" t="s">
        <v>39</v>
      </c>
      <c r="N6" s="558" t="s">
        <v>394</v>
      </c>
      <c r="O6" s="558" t="s">
        <v>207</v>
      </c>
      <c r="P6" s="558">
        <v>10</v>
      </c>
      <c r="Q6" s="1210"/>
      <c r="S6" s="107"/>
      <c r="T6" s="107"/>
      <c r="U6" s="135"/>
      <c r="V6" s="115"/>
      <c r="W6" s="405"/>
      <c r="X6" s="135"/>
      <c r="Y6" s="115"/>
      <c r="Z6" s="115"/>
      <c r="AA6" s="115"/>
      <c r="AB6" s="366"/>
      <c r="AC6" s="115"/>
      <c r="AD6" s="779"/>
      <c r="AH6" s="115"/>
      <c r="AI6" s="115"/>
    </row>
    <row r="7" spans="1:35" ht="14.25" customHeight="1" thickBot="1">
      <c r="A7" s="68"/>
      <c r="B7" s="560"/>
      <c r="C7" s="1194">
        <v>0.45</v>
      </c>
      <c r="D7" s="59"/>
      <c r="E7" s="60"/>
      <c r="F7" s="59"/>
      <c r="G7" s="60"/>
      <c r="H7" s="98"/>
      <c r="I7" s="60"/>
      <c r="J7" s="60"/>
      <c r="K7" s="59"/>
      <c r="L7" s="60"/>
      <c r="M7" s="98"/>
      <c r="N7" s="558"/>
      <c r="O7" s="558" t="s">
        <v>208</v>
      </c>
      <c r="P7" s="558" t="s">
        <v>394</v>
      </c>
      <c r="Q7" s="1211">
        <v>1</v>
      </c>
      <c r="S7" s="107"/>
      <c r="T7" s="107"/>
      <c r="U7" s="215"/>
      <c r="V7" s="135"/>
      <c r="W7" s="405"/>
      <c r="X7" s="135"/>
      <c r="Y7" s="115"/>
      <c r="Z7" s="296"/>
      <c r="AA7" s="405"/>
      <c r="AB7" s="780"/>
      <c r="AC7" s="115"/>
      <c r="AD7" s="779"/>
      <c r="AH7" s="115"/>
      <c r="AI7" s="115"/>
    </row>
    <row r="8" spans="1:35">
      <c r="A8" s="561">
        <v>1</v>
      </c>
      <c r="B8" s="562" t="s">
        <v>218</v>
      </c>
      <c r="C8" s="2401">
        <f>(Q8/100)*45</f>
        <v>36</v>
      </c>
      <c r="D8" s="177">
        <f>'7-11л. РАСКЛАДКА'!X13</f>
        <v>30</v>
      </c>
      <c r="E8" s="81">
        <f>'7-11л. РАСКЛАДКА'!X71</f>
        <v>40</v>
      </c>
      <c r="F8" s="81">
        <f>'7-11л. РАСКЛАДКА'!X130</f>
        <v>30</v>
      </c>
      <c r="G8" s="81">
        <f>'7-11л. РАСКЛАДКА'!X187</f>
        <v>50</v>
      </c>
      <c r="H8" s="81">
        <f>'7-11л. РАСКЛАДКА'!X244</f>
        <v>20</v>
      </c>
      <c r="I8" s="81">
        <f>'7-11л. РАСКЛАДКА'!X300</f>
        <v>30</v>
      </c>
      <c r="J8" s="81">
        <f>'7-11л. РАСКЛАДКА'!X356</f>
        <v>30</v>
      </c>
      <c r="K8" s="81">
        <f>'7-11л. РАСКЛАДКА'!X409</f>
        <v>50</v>
      </c>
      <c r="L8" s="81">
        <f>'7-11л. РАСКЛАДКА'!X463</f>
        <v>30</v>
      </c>
      <c r="M8" s="1173">
        <f>'7-11л. РАСКЛАДКА'!X516</f>
        <v>50</v>
      </c>
      <c r="N8" s="1176">
        <f t="shared" ref="N8:N44" si="0">D8+E8+F8+G8+H8+I8+J8+K8+L8+M8</f>
        <v>360</v>
      </c>
      <c r="O8" s="1885">
        <f>(N8*100/P8)-100</f>
        <v>0</v>
      </c>
      <c r="P8" s="2457">
        <f>(Q8*45/100)*10</f>
        <v>360</v>
      </c>
      <c r="Q8" s="2446">
        <v>80</v>
      </c>
      <c r="S8" s="781"/>
      <c r="T8" s="405"/>
      <c r="U8" s="405"/>
      <c r="V8" s="612"/>
      <c r="W8" s="115"/>
      <c r="X8" s="115"/>
      <c r="Y8" s="115"/>
      <c r="Z8" s="783"/>
      <c r="AA8" s="135"/>
      <c r="AB8" s="784"/>
      <c r="AC8" s="115"/>
      <c r="AD8" s="785"/>
      <c r="AH8" s="115"/>
      <c r="AI8" s="115"/>
    </row>
    <row r="9" spans="1:35">
      <c r="A9" s="520">
        <v>2</v>
      </c>
      <c r="B9" s="247" t="s">
        <v>41</v>
      </c>
      <c r="C9" s="2403">
        <f t="shared" ref="C9:C44" si="1">(Q9/100)*45</f>
        <v>67.5</v>
      </c>
      <c r="D9" s="177">
        <f>'7-11л. РАСКЛАДКА'!X14</f>
        <v>80</v>
      </c>
      <c r="E9" s="81">
        <f>'7-11л. РАСКЛАДКА'!X72</f>
        <v>59.1</v>
      </c>
      <c r="F9" s="81">
        <f>'7-11л. РАСКЛАДКА'!X131</f>
        <v>70</v>
      </c>
      <c r="G9" s="81">
        <f>'7-11л. РАСКЛАДКА'!X188</f>
        <v>60.8</v>
      </c>
      <c r="H9" s="81">
        <f>'7-11л. РАСКЛАДКА'!X245</f>
        <v>50</v>
      </c>
      <c r="I9" s="81">
        <f>'7-11л. РАСКЛАДКА'!X301</f>
        <v>86.2</v>
      </c>
      <c r="J9" s="81">
        <f>'7-11л. РАСКЛАДКА'!X357</f>
        <v>60</v>
      </c>
      <c r="K9" s="81">
        <f>'7-11л. РАСКЛАДКА'!X410</f>
        <v>74.400000000000006</v>
      </c>
      <c r="L9" s="81">
        <f>'7-11л. РАСКЛАДКА'!X464</f>
        <v>83.5</v>
      </c>
      <c r="M9" s="1173">
        <f>'7-11л. РАСКЛАДКА'!X517</f>
        <v>51</v>
      </c>
      <c r="N9" s="1177">
        <f t="shared" si="0"/>
        <v>675</v>
      </c>
      <c r="O9" s="1742">
        <f t="shared" ref="O9:O44" si="2">(N9*100/P9)-100</f>
        <v>0</v>
      </c>
      <c r="P9" s="2461">
        <f t="shared" ref="P9:P44" si="3">(Q9*45/100)*10</f>
        <v>675</v>
      </c>
      <c r="Q9" s="2447">
        <v>150</v>
      </c>
      <c r="S9" s="786"/>
      <c r="T9" s="787"/>
      <c r="U9" s="405"/>
      <c r="V9" s="115"/>
      <c r="W9" s="115"/>
      <c r="X9" s="115"/>
      <c r="Y9" s="115"/>
      <c r="Z9" s="783"/>
      <c r="AA9" s="135"/>
      <c r="AB9" s="784"/>
      <c r="AC9" s="115"/>
      <c r="AD9" s="785"/>
      <c r="AH9" s="115"/>
      <c r="AI9" s="115"/>
    </row>
    <row r="10" spans="1:35">
      <c r="A10" s="520">
        <v>3</v>
      </c>
      <c r="B10" s="247" t="s">
        <v>42</v>
      </c>
      <c r="C10" s="2403">
        <f t="shared" si="1"/>
        <v>6.75</v>
      </c>
      <c r="D10" s="177">
        <f>'7-11л. РАСКЛАДКА'!X15</f>
        <v>3.38</v>
      </c>
      <c r="E10" s="81">
        <f>'7-11л. РАСКЛАДКА'!X73</f>
        <v>10.25</v>
      </c>
      <c r="F10" s="81">
        <f>'7-11л. РАСКЛАДКА'!X132</f>
        <v>2</v>
      </c>
      <c r="G10" s="81">
        <f>'7-11л. РАСКЛАДКА'!X189</f>
        <v>21.2</v>
      </c>
      <c r="H10" s="81">
        <f>'7-11л. РАСКЛАДКА'!X246</f>
        <v>16.2</v>
      </c>
      <c r="I10" s="81">
        <f>'7-11л. РАСКЛАДКА'!X302</f>
        <v>1.1299999999999999</v>
      </c>
      <c r="J10" s="81">
        <f>'7-11л. РАСКЛАДКА'!X358</f>
        <v>6.9</v>
      </c>
      <c r="K10" s="81">
        <f>'7-11л. РАСКЛАДКА'!X411</f>
        <v>5.96</v>
      </c>
      <c r="L10" s="81">
        <f>'7-11л. РАСКЛАДКА'!X465</f>
        <v>0.9</v>
      </c>
      <c r="M10" s="1173">
        <f>'7-11л. РАСКЛАДКА'!X518</f>
        <v>15.5</v>
      </c>
      <c r="N10" s="1177">
        <f t="shared" si="0"/>
        <v>83.42</v>
      </c>
      <c r="O10" s="1883">
        <f t="shared" si="2"/>
        <v>23.585185185185182</v>
      </c>
      <c r="P10" s="2461">
        <f t="shared" si="3"/>
        <v>67.5</v>
      </c>
      <c r="Q10" s="2447">
        <v>15</v>
      </c>
      <c r="S10" s="781"/>
      <c r="T10" s="787"/>
      <c r="U10" s="405"/>
      <c r="V10" s="115"/>
      <c r="W10" s="115"/>
      <c r="X10" s="115"/>
      <c r="Y10" s="115"/>
      <c r="Z10" s="783"/>
      <c r="AA10" s="135"/>
      <c r="AB10" s="784"/>
      <c r="AC10" s="115"/>
      <c r="AD10" s="788"/>
      <c r="AH10" s="115"/>
      <c r="AI10" s="115"/>
    </row>
    <row r="11" spans="1:35">
      <c r="A11" s="520">
        <v>4</v>
      </c>
      <c r="B11" s="247" t="s">
        <v>43</v>
      </c>
      <c r="C11" s="2403">
        <f t="shared" si="1"/>
        <v>20.25</v>
      </c>
      <c r="D11" s="177">
        <f>'7-11л. РАСКЛАДКА'!X16</f>
        <v>0</v>
      </c>
      <c r="E11" s="81">
        <f>'7-11л. РАСКЛАДКА'!X74</f>
        <v>0</v>
      </c>
      <c r="F11" s="81">
        <f>'7-11л. РАСКЛАДКА'!X133</f>
        <v>43.3</v>
      </c>
      <c r="G11" s="81">
        <f>'7-11л. РАСКЛАДКА'!X190</f>
        <v>0</v>
      </c>
      <c r="H11" s="81">
        <f>'7-11л. РАСКЛАДКА'!X247</f>
        <v>11.88</v>
      </c>
      <c r="I11" s="81">
        <f>'7-11л. РАСКЛАДКА'!X303</f>
        <v>0</v>
      </c>
      <c r="J11" s="81">
        <f>'7-11л. РАСКЛАДКА'!X359</f>
        <v>45.5</v>
      </c>
      <c r="K11" s="81">
        <f>'7-11л. РАСКЛАДКА'!X412</f>
        <v>33.22</v>
      </c>
      <c r="L11" s="81">
        <f>'7-11л. РАСКЛАДКА'!X466</f>
        <v>23</v>
      </c>
      <c r="M11" s="1173">
        <f>'7-11л. РАСКЛАДКА'!X519</f>
        <v>37.5</v>
      </c>
      <c r="N11" s="1177">
        <f t="shared" si="0"/>
        <v>194.4</v>
      </c>
      <c r="O11" s="1883">
        <f t="shared" si="2"/>
        <v>-4</v>
      </c>
      <c r="P11" s="2461">
        <f t="shared" si="3"/>
        <v>202.5</v>
      </c>
      <c r="Q11" s="2447">
        <v>45</v>
      </c>
      <c r="S11" s="3109"/>
      <c r="T11" s="787"/>
      <c r="U11" s="405"/>
      <c r="V11" s="115"/>
      <c r="W11" s="115"/>
      <c r="X11" s="115"/>
      <c r="Y11" s="115"/>
      <c r="Z11" s="783"/>
      <c r="AA11" s="135"/>
      <c r="AB11" s="784"/>
      <c r="AC11" s="115"/>
      <c r="AD11" s="785"/>
      <c r="AF11" s="115"/>
      <c r="AH11" s="115"/>
      <c r="AI11" s="115"/>
    </row>
    <row r="12" spans="1:35">
      <c r="A12" s="520">
        <v>5</v>
      </c>
      <c r="B12" s="247" t="s">
        <v>44</v>
      </c>
      <c r="C12" s="2403">
        <f t="shared" si="1"/>
        <v>6.75</v>
      </c>
      <c r="D12" s="177">
        <f>'7-11л. РАСКЛАДКА'!X17</f>
        <v>0</v>
      </c>
      <c r="E12" s="81">
        <f>'7-11л. РАСКЛАДКА'!X75</f>
        <v>15</v>
      </c>
      <c r="F12" s="81">
        <f>'7-11л. РАСКЛАДКА'!X134</f>
        <v>0</v>
      </c>
      <c r="G12" s="81">
        <f>'7-11л. РАСКЛАДКА'!X191</f>
        <v>0</v>
      </c>
      <c r="H12" s="81">
        <f>'7-11л. РАСКЛАДКА'!X248</f>
        <v>42.5</v>
      </c>
      <c r="I12" s="81">
        <f>'7-11л. РАСКЛАДКА'!X304</f>
        <v>10</v>
      </c>
      <c r="J12" s="81">
        <f>'7-11л. РАСКЛАДКА'!X360</f>
        <v>0</v>
      </c>
      <c r="K12" s="81">
        <f>'7-11л. РАСКЛАДКА'!X413</f>
        <v>0</v>
      </c>
      <c r="L12" s="81">
        <f>'7-11л. РАСКЛАДКА'!X467</f>
        <v>0</v>
      </c>
      <c r="M12" s="1173">
        <f>'7-11л. РАСКЛАДКА'!X520</f>
        <v>0</v>
      </c>
      <c r="N12" s="1177">
        <f t="shared" si="0"/>
        <v>67.5</v>
      </c>
      <c r="O12" s="1742">
        <f t="shared" si="2"/>
        <v>0</v>
      </c>
      <c r="P12" s="2461">
        <f t="shared" si="3"/>
        <v>67.5</v>
      </c>
      <c r="Q12" s="2447">
        <v>15</v>
      </c>
      <c r="S12" s="781"/>
      <c r="T12" s="787"/>
      <c r="U12" s="405"/>
      <c r="V12" s="115"/>
      <c r="W12" s="115"/>
      <c r="X12" s="115"/>
      <c r="Y12" s="115"/>
      <c r="Z12" s="783"/>
      <c r="AA12" s="135"/>
      <c r="AB12" s="784"/>
      <c r="AC12" s="115"/>
      <c r="AD12" s="790"/>
      <c r="AF12" s="115"/>
      <c r="AH12" s="115"/>
      <c r="AI12" s="115"/>
    </row>
    <row r="13" spans="1:35">
      <c r="A13" s="2220">
        <v>6</v>
      </c>
      <c r="B13" s="2396" t="s">
        <v>45</v>
      </c>
      <c r="C13" s="2403">
        <f t="shared" si="1"/>
        <v>84.15</v>
      </c>
      <c r="D13" s="2227">
        <f>'7-11л. РАСКЛАДКА'!X18</f>
        <v>98.02000000000001</v>
      </c>
      <c r="E13" s="2228">
        <f>'7-11л. РАСКЛАДКА'!X76</f>
        <v>115</v>
      </c>
      <c r="F13" s="2228">
        <f>'7-11л. РАСКЛАДКА'!X135</f>
        <v>0</v>
      </c>
      <c r="G13" s="2228">
        <f>'7-11л. РАСКЛАДКА'!X192</f>
        <v>145.30000000000001</v>
      </c>
      <c r="H13" s="2228">
        <f>'7-11л. РАСКЛАДКА'!X249</f>
        <v>83.7</v>
      </c>
      <c r="I13" s="2228">
        <f>'7-11л. РАСКЛАДКА'!X305</f>
        <v>153.17000000000002</v>
      </c>
      <c r="J13" s="2228">
        <f>'7-11л. РАСКЛАДКА'!X361</f>
        <v>67</v>
      </c>
      <c r="K13" s="2228">
        <f>'7-11л. РАСКЛАДКА'!X414</f>
        <v>40</v>
      </c>
      <c r="L13" s="2228">
        <f>'7-11л. РАСКЛАДКА'!X468</f>
        <v>124.32</v>
      </c>
      <c r="M13" s="2229">
        <f>'7-11л. РАСКЛАДКА'!X521</f>
        <v>16</v>
      </c>
      <c r="N13" s="2230">
        <f t="shared" si="0"/>
        <v>842.51</v>
      </c>
      <c r="O13" s="2241">
        <f t="shared" si="2"/>
        <v>0.12002376708258566</v>
      </c>
      <c r="P13" s="2462">
        <f t="shared" si="3"/>
        <v>841.5</v>
      </c>
      <c r="Q13" s="2447">
        <v>187</v>
      </c>
      <c r="S13" s="781"/>
      <c r="T13" s="787"/>
      <c r="U13" s="405"/>
      <c r="V13" s="115"/>
      <c r="W13" s="115"/>
      <c r="X13" s="115"/>
      <c r="Y13" s="115"/>
      <c r="Z13" s="783"/>
      <c r="AA13" s="135"/>
      <c r="AB13" s="784"/>
      <c r="AC13" s="115"/>
      <c r="AD13" s="790"/>
      <c r="AF13" s="115"/>
      <c r="AH13" s="115"/>
      <c r="AI13" s="115"/>
    </row>
    <row r="14" spans="1:35" ht="13.5" customHeight="1">
      <c r="A14" s="2220">
        <v>7</v>
      </c>
      <c r="B14" s="1708" t="s">
        <v>871</v>
      </c>
      <c r="C14" s="2428">
        <f t="shared" si="1"/>
        <v>113.4</v>
      </c>
      <c r="D14" s="2429">
        <f>'7-11л. РАСКЛАДКА'!X19</f>
        <v>142.27699999999999</v>
      </c>
      <c r="E14" s="2430">
        <f>'7-11л. РАСКЛАДКА'!X77</f>
        <v>195.85000000000002</v>
      </c>
      <c r="F14" s="2431">
        <f>'7-11л. РАСКЛАДКА'!X136</f>
        <v>242.40000000000003</v>
      </c>
      <c r="G14" s="2430">
        <f>'7-11л. РАСКЛАДКА'!X193</f>
        <v>120.27000000000001</v>
      </c>
      <c r="H14" s="2431">
        <f>'7-11л. РАСКЛАДКА'!X250</f>
        <v>112.03999999999999</v>
      </c>
      <c r="I14" s="2430">
        <f>'7-11л. РАСКЛАДКА'!X306</f>
        <v>223.23</v>
      </c>
      <c r="J14" s="2431">
        <f>'7-11л. РАСКЛАДКА'!X362</f>
        <v>156</v>
      </c>
      <c r="K14" s="2430">
        <f>'7-11л. РАСКЛАДКА'!X415</f>
        <v>131.78</v>
      </c>
      <c r="L14" s="2431">
        <f>'7-11л. РАСКЛАДКА'!X469</f>
        <v>113.2</v>
      </c>
      <c r="M14" s="2430">
        <f>'7-11л. РАСКЛАДКА'!X522</f>
        <v>193.76999999999998</v>
      </c>
      <c r="N14" s="2383">
        <f t="shared" si="0"/>
        <v>1630.817</v>
      </c>
      <c r="O14" s="2465">
        <f t="shared" si="2"/>
        <v>43.811022927689606</v>
      </c>
      <c r="P14" s="2441">
        <f t="shared" si="3"/>
        <v>1134</v>
      </c>
      <c r="Q14" s="2386">
        <f>Q16-Q15</f>
        <v>252</v>
      </c>
      <c r="S14" s="3110"/>
      <c r="T14" s="3085"/>
      <c r="U14" s="3087"/>
      <c r="V14" s="3088"/>
      <c r="W14" s="3088"/>
      <c r="X14" s="3088"/>
      <c r="Y14" s="3088"/>
      <c r="Z14" s="3089"/>
      <c r="AA14" s="3090"/>
      <c r="AB14" s="3091"/>
      <c r="AC14" s="3088"/>
      <c r="AD14" s="3106"/>
      <c r="AF14" s="115"/>
      <c r="AH14" s="115"/>
      <c r="AI14" s="115"/>
    </row>
    <row r="15" spans="1:35" ht="11.25" customHeight="1">
      <c r="A15" s="2395"/>
      <c r="B15" s="2412" t="s">
        <v>872</v>
      </c>
      <c r="C15" s="2432">
        <f t="shared" si="1"/>
        <v>12.600000000000001</v>
      </c>
      <c r="D15" s="2433">
        <f>'7-11л. РАСКЛАДКА'!X20</f>
        <v>60</v>
      </c>
      <c r="E15" s="2434">
        <f>'7-11л. РАСКЛАДКА'!X78</f>
        <v>0</v>
      </c>
      <c r="F15" s="2435">
        <f>'7-11л. РАСКЛАДКА'!X137</f>
        <v>0</v>
      </c>
      <c r="G15" s="2434">
        <f>'7-11л. РАСКЛАДКА'!X194</f>
        <v>0</v>
      </c>
      <c r="H15" s="2435">
        <f>'7-11л. РАСКЛАДКА'!X251</f>
        <v>0</v>
      </c>
      <c r="I15" s="2434">
        <f>'7-11л. РАСКЛАДКА'!X307</f>
        <v>48.6</v>
      </c>
      <c r="J15" s="2435">
        <f>'7-11л. РАСКЛАДКА'!X363</f>
        <v>0</v>
      </c>
      <c r="K15" s="2434">
        <f>'7-11л. РАСКЛАДКА'!X416</f>
        <v>60</v>
      </c>
      <c r="L15" s="2435">
        <f>'7-11л. РАСКЛАДКА'!X470</f>
        <v>0</v>
      </c>
      <c r="M15" s="2434">
        <f>'7-11л. РАСКЛАДКА'!X523</f>
        <v>0</v>
      </c>
      <c r="N15" s="2390">
        <f t="shared" si="0"/>
        <v>168.6</v>
      </c>
      <c r="O15" s="2466">
        <f t="shared" si="2"/>
        <v>33.809523809523796</v>
      </c>
      <c r="P15" s="2443">
        <f t="shared" si="3"/>
        <v>126</v>
      </c>
      <c r="Q15" s="2393">
        <f>(Q16/100)*10</f>
        <v>28</v>
      </c>
      <c r="S15" s="3110"/>
      <c r="T15" s="3085"/>
      <c r="U15" s="3087"/>
      <c r="V15" s="3088"/>
      <c r="W15" s="3088"/>
      <c r="X15" s="3088"/>
      <c r="Y15" s="3088"/>
      <c r="Z15" s="3089"/>
      <c r="AA15" s="3090"/>
      <c r="AB15" s="3091"/>
      <c r="AC15" s="3088"/>
      <c r="AD15" s="3106"/>
      <c r="AF15" s="115"/>
      <c r="AH15" s="115"/>
      <c r="AI15" s="115"/>
    </row>
    <row r="16" spans="1:35" ht="13.5" customHeight="1">
      <c r="A16" s="2221"/>
      <c r="B16" s="2399" t="s">
        <v>1008</v>
      </c>
      <c r="C16" s="2419">
        <f t="shared" si="1"/>
        <v>125.99999999999999</v>
      </c>
      <c r="D16" s="771">
        <f>D14+D15</f>
        <v>202.27699999999999</v>
      </c>
      <c r="E16" s="2244">
        <f>E14+E15</f>
        <v>195.85000000000002</v>
      </c>
      <c r="F16" s="2236">
        <f t="shared" ref="F16:K16" si="4">F14+F15</f>
        <v>242.40000000000003</v>
      </c>
      <c r="G16" s="2244">
        <f>G14+G15</f>
        <v>120.27000000000001</v>
      </c>
      <c r="H16" s="2236">
        <f>H14+H15</f>
        <v>112.03999999999999</v>
      </c>
      <c r="I16" s="2244">
        <f t="shared" si="4"/>
        <v>271.83</v>
      </c>
      <c r="J16" s="2236">
        <f>J14+J15</f>
        <v>156</v>
      </c>
      <c r="K16" s="2244">
        <f t="shared" si="4"/>
        <v>191.78</v>
      </c>
      <c r="L16" s="2236">
        <f>L14+L15</f>
        <v>113.2</v>
      </c>
      <c r="M16" s="2244">
        <f>M14+M15</f>
        <v>193.76999999999998</v>
      </c>
      <c r="N16" s="2453">
        <f>D16+E16+F16+G16+H16+I16+J16+K16+L16+M16</f>
        <v>1799.4169999999999</v>
      </c>
      <c r="O16" s="2411">
        <f>(N16*100/P16)-100</f>
        <v>42.810873015873</v>
      </c>
      <c r="P16" s="2445">
        <f>(Q16*45/100)*10</f>
        <v>1260</v>
      </c>
      <c r="Q16" s="2248">
        <v>280</v>
      </c>
      <c r="S16" s="781"/>
      <c r="T16" s="787"/>
      <c r="U16" s="405"/>
      <c r="V16" s="115"/>
      <c r="W16" s="115"/>
      <c r="X16" s="115"/>
      <c r="Y16" s="115"/>
      <c r="Z16" s="783"/>
      <c r="AA16" s="135"/>
      <c r="AB16" s="784"/>
      <c r="AC16" s="115"/>
      <c r="AD16" s="790"/>
      <c r="AF16" s="115"/>
      <c r="AH16" s="115"/>
      <c r="AI16" s="115"/>
    </row>
    <row r="17" spans="1:35">
      <c r="A17" s="2221">
        <v>8</v>
      </c>
      <c r="B17" s="2378" t="s">
        <v>219</v>
      </c>
      <c r="C17" s="2452">
        <f t="shared" si="1"/>
        <v>83.25</v>
      </c>
      <c r="D17" s="177">
        <f>'7-11л. РАСКЛАДКА'!X21</f>
        <v>140</v>
      </c>
      <c r="E17" s="807">
        <f>'7-11л. РАСКЛАДКА'!X79</f>
        <v>12</v>
      </c>
      <c r="F17" s="807">
        <f>'7-11л. РАСКЛАДКА'!X138</f>
        <v>106</v>
      </c>
      <c r="G17" s="807">
        <f>'7-11л. РАСКЛАДКА'!X195</f>
        <v>127</v>
      </c>
      <c r="H17" s="807">
        <f>'7-11л. РАСКЛАДКА'!X252</f>
        <v>105</v>
      </c>
      <c r="I17" s="807">
        <f>'7-11л. РАСКЛАДКА'!X308</f>
        <v>0</v>
      </c>
      <c r="J17" s="807">
        <f>'7-11л. РАСКЛАДКА'!X364</f>
        <v>100</v>
      </c>
      <c r="K17" s="807">
        <f>'7-11л. РАСКЛАДКА'!X417</f>
        <v>1.5</v>
      </c>
      <c r="L17" s="807">
        <f>'7-11л. РАСКЛАДКА'!X471</f>
        <v>120</v>
      </c>
      <c r="M17" s="1173">
        <f>'7-11л. РАСКЛАДКА'!X524</f>
        <v>120</v>
      </c>
      <c r="N17" s="1196">
        <f t="shared" si="0"/>
        <v>831.5</v>
      </c>
      <c r="O17" s="2243">
        <f t="shared" si="2"/>
        <v>-0.12012012012012008</v>
      </c>
      <c r="P17" s="2445">
        <f t="shared" si="3"/>
        <v>832.5</v>
      </c>
      <c r="Q17" s="2447">
        <v>185</v>
      </c>
      <c r="S17" s="781"/>
      <c r="T17" s="787"/>
      <c r="U17" s="405"/>
      <c r="V17" s="115"/>
      <c r="W17" s="115"/>
      <c r="X17" s="115"/>
      <c r="Y17" s="115"/>
      <c r="Z17" s="783"/>
      <c r="AA17" s="135"/>
      <c r="AB17" s="784"/>
      <c r="AC17" s="115"/>
      <c r="AD17" s="790"/>
      <c r="AF17" s="115"/>
      <c r="AH17" s="115"/>
      <c r="AI17" s="115"/>
    </row>
    <row r="18" spans="1:35">
      <c r="A18" s="520">
        <v>9</v>
      </c>
      <c r="B18" s="247" t="s">
        <v>104</v>
      </c>
      <c r="C18" s="2403">
        <f t="shared" si="1"/>
        <v>6.75</v>
      </c>
      <c r="D18" s="177">
        <f>'7-11л. РАСКЛАДКА'!X22</f>
        <v>0</v>
      </c>
      <c r="E18" s="81">
        <f>'7-11л. РАСКЛАДКА'!X80</f>
        <v>25</v>
      </c>
      <c r="F18" s="81">
        <f>'7-11л. РАСКЛАДКА'!X139</f>
        <v>0</v>
      </c>
      <c r="G18" s="81">
        <f>'7-11л. РАСКЛАДКА'!X196</f>
        <v>0</v>
      </c>
      <c r="H18" s="81">
        <f>'7-11л. РАСКЛАДКА'!X253</f>
        <v>0</v>
      </c>
      <c r="I18" s="81">
        <f>'7-11л. РАСКЛАДКА'!X309</f>
        <v>15</v>
      </c>
      <c r="J18" s="81">
        <f>'7-11л. РАСКЛАДКА'!X365</f>
        <v>0</v>
      </c>
      <c r="K18" s="81">
        <f>'7-11л. РАСКЛАДКА'!X418</f>
        <v>11</v>
      </c>
      <c r="L18" s="81">
        <f>'7-11л. РАСКЛАДКА'!X472</f>
        <v>25</v>
      </c>
      <c r="M18" s="1173">
        <f>'7-11л. РАСКЛАДКА'!X525</f>
        <v>0</v>
      </c>
      <c r="N18" s="1177">
        <f t="shared" si="0"/>
        <v>76</v>
      </c>
      <c r="O18" s="1742">
        <f t="shared" si="2"/>
        <v>12.592592592592595</v>
      </c>
      <c r="P18" s="2461">
        <f t="shared" si="3"/>
        <v>67.5</v>
      </c>
      <c r="Q18" s="2447">
        <v>15</v>
      </c>
      <c r="S18" s="781"/>
      <c r="T18" s="787"/>
      <c r="U18" s="405"/>
      <c r="V18" s="115"/>
      <c r="W18" s="115"/>
      <c r="X18" s="115"/>
      <c r="Y18" s="115"/>
      <c r="Z18" s="783"/>
      <c r="AA18" s="135"/>
      <c r="AB18" s="784"/>
      <c r="AC18" s="115"/>
      <c r="AD18" s="790"/>
      <c r="AF18" s="115"/>
      <c r="AH18" s="115"/>
      <c r="AI18" s="115"/>
    </row>
    <row r="19" spans="1:35">
      <c r="A19" s="520">
        <v>10</v>
      </c>
      <c r="B19" s="1624" t="s">
        <v>489</v>
      </c>
      <c r="C19" s="2403">
        <f t="shared" si="1"/>
        <v>90</v>
      </c>
      <c r="D19" s="177">
        <f>'7-11л. РАСКЛАДКА'!X23</f>
        <v>200</v>
      </c>
      <c r="E19" s="81">
        <f>'7-11л. РАСКЛАДКА'!X81</f>
        <v>0</v>
      </c>
      <c r="F19" s="81">
        <f>'7-11л. РАСКЛАДКА'!X140</f>
        <v>0</v>
      </c>
      <c r="G19" s="81">
        <f>'7-11л. РАСКЛАДКА'!X197</f>
        <v>200</v>
      </c>
      <c r="H19" s="81">
        <f>'7-11л. РАСКЛАДКА'!X254</f>
        <v>0</v>
      </c>
      <c r="I19" s="81">
        <f>'7-11л. РАСКЛАДКА'!X310</f>
        <v>200</v>
      </c>
      <c r="J19" s="81">
        <f>'7-11л. РАСКЛАДКА'!X366</f>
        <v>0</v>
      </c>
      <c r="K19" s="81">
        <f>'7-11л. РАСКЛАДКА'!X419</f>
        <v>300</v>
      </c>
      <c r="L19" s="81">
        <f>'7-11л. РАСКЛАДКА'!X473</f>
        <v>0</v>
      </c>
      <c r="M19" s="1173">
        <f>'7-11л. РАСКЛАДКА'!X526</f>
        <v>0</v>
      </c>
      <c r="N19" s="1177">
        <f t="shared" si="0"/>
        <v>900</v>
      </c>
      <c r="O19" s="1742">
        <f t="shared" si="2"/>
        <v>0</v>
      </c>
      <c r="P19" s="2461">
        <f t="shared" si="3"/>
        <v>900</v>
      </c>
      <c r="Q19" s="2447">
        <v>200</v>
      </c>
      <c r="S19" s="781"/>
      <c r="T19" s="787"/>
      <c r="U19" s="405"/>
      <c r="V19" s="115"/>
      <c r="W19" s="115"/>
      <c r="X19" s="115"/>
      <c r="Y19" s="115"/>
      <c r="Z19" s="783"/>
      <c r="AA19" s="135"/>
      <c r="AB19" s="784"/>
      <c r="AC19" s="115"/>
      <c r="AD19" s="790"/>
      <c r="AF19" s="115"/>
      <c r="AH19" s="115"/>
      <c r="AI19" s="115"/>
    </row>
    <row r="20" spans="1:35">
      <c r="A20" s="520">
        <v>11</v>
      </c>
      <c r="B20" s="247" t="s">
        <v>112</v>
      </c>
      <c r="C20" s="2403">
        <f t="shared" si="1"/>
        <v>31.499999999999996</v>
      </c>
      <c r="D20" s="177">
        <f>'7-11л. РАСКЛАДКА'!X24</f>
        <v>0</v>
      </c>
      <c r="E20" s="81">
        <f>'7-11л. РАСКЛАДКА'!X82</f>
        <v>42.8</v>
      </c>
      <c r="F20" s="81">
        <f>'7-11л. РАСКЛАДКА'!X141</f>
        <v>80.34</v>
      </c>
      <c r="G20" s="81">
        <f>'7-11л. РАСКЛАДКА'!X198</f>
        <v>66.599999999999994</v>
      </c>
      <c r="H20" s="81">
        <f>'7-11л. РАСКЛАДКА'!X255</f>
        <v>34.4</v>
      </c>
      <c r="I20" s="81">
        <f>'7-11л. РАСКЛАДКА'!X311</f>
        <v>0</v>
      </c>
      <c r="J20" s="81">
        <f>'7-11л. РАСКЛАДКА'!X367</f>
        <v>0</v>
      </c>
      <c r="K20" s="81">
        <f>'7-11л. РАСКЛАДКА'!X420</f>
        <v>27.2</v>
      </c>
      <c r="L20" s="81">
        <f>'7-11л. РАСКЛАДКА'!X474</f>
        <v>63.66</v>
      </c>
      <c r="M20" s="1173">
        <f>'7-11л. РАСКЛАДКА'!X527</f>
        <v>0</v>
      </c>
      <c r="N20" s="1177">
        <f t="shared" si="0"/>
        <v>315</v>
      </c>
      <c r="O20" s="1742">
        <f t="shared" si="2"/>
        <v>0</v>
      </c>
      <c r="P20" s="2461">
        <f t="shared" si="3"/>
        <v>315</v>
      </c>
      <c r="Q20" s="2447">
        <v>70</v>
      </c>
      <c r="S20" s="781"/>
      <c r="T20" s="787"/>
      <c r="U20" s="405"/>
      <c r="V20" s="115"/>
      <c r="W20" s="115"/>
      <c r="X20" s="115"/>
      <c r="Y20" s="115"/>
      <c r="Z20" s="783"/>
      <c r="AA20" s="135"/>
      <c r="AB20" s="784"/>
      <c r="AC20" s="115"/>
      <c r="AD20" s="790"/>
      <c r="AF20" s="115"/>
      <c r="AH20" s="115"/>
      <c r="AI20" s="115"/>
    </row>
    <row r="21" spans="1:35">
      <c r="A21" s="520">
        <v>12</v>
      </c>
      <c r="B21" s="247" t="s">
        <v>113</v>
      </c>
      <c r="C21" s="2403">
        <f t="shared" si="1"/>
        <v>15.749999999999998</v>
      </c>
      <c r="D21" s="177">
        <f>'7-11л. РАСКЛАДКА'!X25</f>
        <v>36</v>
      </c>
      <c r="E21" s="81">
        <f>'7-11л. РАСКЛАДКА'!X83</f>
        <v>0</v>
      </c>
      <c r="F21" s="81">
        <f>'7-11л. РАСКЛАДКА'!X142</f>
        <v>0</v>
      </c>
      <c r="G21" s="81">
        <f>'7-11л. РАСКЛАДКА'!X199</f>
        <v>0</v>
      </c>
      <c r="H21" s="81">
        <f>'7-11л. РАСКЛАДКА'!X256</f>
        <v>0</v>
      </c>
      <c r="I21" s="81">
        <f>'7-11л. РАСКЛАДКА'!X312</f>
        <v>0</v>
      </c>
      <c r="J21" s="81">
        <f>'7-11л. РАСКЛАДКА'!X368</f>
        <v>86.5</v>
      </c>
      <c r="K21" s="81">
        <f>'7-11л. РАСКЛАДКА'!X421</f>
        <v>35</v>
      </c>
      <c r="L21" s="81">
        <f>'7-11л. РАСКЛАДКА'!X475</f>
        <v>0</v>
      </c>
      <c r="M21" s="1173">
        <f>'7-11л. РАСКЛАДКА'!X528</f>
        <v>0</v>
      </c>
      <c r="N21" s="1177">
        <f t="shared" si="0"/>
        <v>157.5</v>
      </c>
      <c r="O21" s="1742">
        <f t="shared" si="2"/>
        <v>0</v>
      </c>
      <c r="P21" s="2461">
        <f t="shared" si="3"/>
        <v>157.5</v>
      </c>
      <c r="Q21" s="2447">
        <v>35</v>
      </c>
      <c r="S21" s="781"/>
      <c r="T21" s="787"/>
      <c r="U21" s="405"/>
      <c r="V21" s="115"/>
      <c r="W21" s="115"/>
      <c r="X21" s="115"/>
      <c r="Y21" s="115"/>
      <c r="Z21" s="783"/>
      <c r="AA21" s="135"/>
      <c r="AB21" s="784"/>
      <c r="AC21" s="115"/>
      <c r="AD21" s="790"/>
      <c r="AF21" s="115"/>
      <c r="AH21" s="115"/>
      <c r="AI21" s="115"/>
    </row>
    <row r="22" spans="1:35" ht="12.75" customHeight="1">
      <c r="A22" s="520">
        <v>13</v>
      </c>
      <c r="B22" s="247" t="s">
        <v>46</v>
      </c>
      <c r="C22" s="2403">
        <f t="shared" si="1"/>
        <v>26.099999999999998</v>
      </c>
      <c r="D22" s="177">
        <f>'7-11л. РАСКЛАДКА'!X26</f>
        <v>35</v>
      </c>
      <c r="E22" s="81">
        <f>'7-11л. РАСКЛАДКА'!X84</f>
        <v>0</v>
      </c>
      <c r="F22" s="81">
        <f>'7-11л. РАСКЛАДКА'!X143</f>
        <v>0</v>
      </c>
      <c r="G22" s="81">
        <f>'7-11л. РАСКЛАДКА'!X200</f>
        <v>58.61</v>
      </c>
      <c r="H22" s="81">
        <f>'7-11л. РАСКЛАДКА'!X257</f>
        <v>0</v>
      </c>
      <c r="I22" s="81">
        <f>'7-11л. РАСКЛАДКА'!X313</f>
        <v>64.290000000000006</v>
      </c>
      <c r="J22" s="81">
        <f>'7-11л. РАСКЛАДКА'!X369</f>
        <v>0</v>
      </c>
      <c r="K22" s="81">
        <f>'7-11л. РАСКЛАДКА'!X422</f>
        <v>44.1</v>
      </c>
      <c r="L22" s="81">
        <f>'7-11л. РАСКЛАДКА'!X476</f>
        <v>0</v>
      </c>
      <c r="M22" s="1173">
        <f>'7-11л. РАСКЛАДКА'!X529</f>
        <v>59</v>
      </c>
      <c r="N22" s="1177">
        <f t="shared" si="0"/>
        <v>261</v>
      </c>
      <c r="O22" s="1742">
        <f t="shared" si="2"/>
        <v>0</v>
      </c>
      <c r="P22" s="2461">
        <f t="shared" si="3"/>
        <v>261</v>
      </c>
      <c r="Q22" s="2447">
        <v>58</v>
      </c>
      <c r="S22" s="781"/>
      <c r="T22" s="787"/>
      <c r="U22" s="405"/>
      <c r="V22" s="115"/>
      <c r="W22" s="115"/>
      <c r="X22" s="115"/>
      <c r="Y22" s="115"/>
      <c r="Z22" s="783"/>
      <c r="AA22" s="135"/>
      <c r="AB22" s="784"/>
      <c r="AC22" s="115"/>
      <c r="AD22" s="790"/>
      <c r="AF22" s="115"/>
      <c r="AH22" s="115"/>
      <c r="AI22" s="115"/>
    </row>
    <row r="23" spans="1:35" ht="13.5" customHeight="1">
      <c r="A23" s="520">
        <v>14</v>
      </c>
      <c r="B23" s="247" t="s">
        <v>114</v>
      </c>
      <c r="C23" s="2403">
        <f t="shared" si="1"/>
        <v>13.5</v>
      </c>
      <c r="D23" s="177">
        <f>'7-11л. РАСКЛАДКА'!X27</f>
        <v>0</v>
      </c>
      <c r="E23" s="81">
        <f>'7-11л. РАСКЛАДКА'!X85</f>
        <v>104</v>
      </c>
      <c r="F23" s="81">
        <f>'7-11л. РАСКЛАДКА'!X144</f>
        <v>0</v>
      </c>
      <c r="G23" s="81">
        <f>'7-11л. РАСКЛАДКА'!X201</f>
        <v>0</v>
      </c>
      <c r="H23" s="81">
        <f>'7-11л. РАСКЛАДКА'!X258</f>
        <v>0</v>
      </c>
      <c r="I23" s="81">
        <f>'7-11л. РАСКЛАДКА'!X314</f>
        <v>0</v>
      </c>
      <c r="J23" s="81">
        <f>'7-11л. РАСКЛАДКА'!X370</f>
        <v>0</v>
      </c>
      <c r="K23" s="81">
        <f>'7-11л. РАСКЛАДКА'!X423</f>
        <v>0</v>
      </c>
      <c r="L23" s="81">
        <f>'7-11л. РАСКЛАДКА'!X477</f>
        <v>0</v>
      </c>
      <c r="M23" s="1173">
        <f>'7-11л. РАСКЛАДКА'!X530</f>
        <v>31</v>
      </c>
      <c r="N23" s="1177">
        <f t="shared" si="0"/>
        <v>135</v>
      </c>
      <c r="O23" s="1742">
        <f t="shared" si="2"/>
        <v>0</v>
      </c>
      <c r="P23" s="2461">
        <f t="shared" si="3"/>
        <v>135</v>
      </c>
      <c r="Q23" s="2447">
        <v>30</v>
      </c>
      <c r="S23" s="781"/>
      <c r="T23" s="787"/>
      <c r="U23" s="405"/>
      <c r="V23" s="115"/>
      <c r="W23" s="115"/>
      <c r="X23" s="115"/>
      <c r="Y23" s="115"/>
      <c r="Z23" s="783"/>
      <c r="AA23" s="135"/>
      <c r="AB23" s="784"/>
      <c r="AC23" s="115"/>
      <c r="AD23" s="790"/>
      <c r="AF23" s="115"/>
      <c r="AH23" s="115"/>
      <c r="AI23" s="115"/>
    </row>
    <row r="24" spans="1:35" ht="12" customHeight="1">
      <c r="A24" s="520">
        <v>15</v>
      </c>
      <c r="B24" s="247" t="s">
        <v>220</v>
      </c>
      <c r="C24" s="2403">
        <f t="shared" si="1"/>
        <v>135</v>
      </c>
      <c r="D24" s="177">
        <f>'7-11л. РАСКЛАДКА'!X28</f>
        <v>203.63</v>
      </c>
      <c r="E24" s="81">
        <f>'7-11л. РАСКЛАДКА'!X86</f>
        <v>12.39</v>
      </c>
      <c r="F24" s="81">
        <f>'7-11л. РАСКЛАДКА'!X145</f>
        <v>214.3</v>
      </c>
      <c r="G24" s="81">
        <f>'7-11л. РАСКЛАДКА'!X202</f>
        <v>75.935000000000002</v>
      </c>
      <c r="H24" s="81">
        <f>'7-11л. РАСКЛАДКА'!X259</f>
        <v>222.2</v>
      </c>
      <c r="I24" s="81">
        <f>'7-11л. РАСКЛАДКА'!X315</f>
        <v>20</v>
      </c>
      <c r="J24" s="81">
        <f>'7-11л. РАСКЛАДКА'!X371</f>
        <v>120</v>
      </c>
      <c r="K24" s="81">
        <f>'7-11л. РАСКЛАДКА'!X424</f>
        <v>71</v>
      </c>
      <c r="L24" s="81">
        <f>'7-11л. РАСКЛАДКА'!X478</f>
        <v>84.13</v>
      </c>
      <c r="M24" s="1173">
        <f>'7-11л. РАСКЛАДКА'!X531</f>
        <v>200.6</v>
      </c>
      <c r="N24" s="1177">
        <f t="shared" si="0"/>
        <v>1224.1849999999999</v>
      </c>
      <c r="O24" s="1742">
        <f t="shared" si="2"/>
        <v>-9.319629629629631</v>
      </c>
      <c r="P24" s="2461">
        <f t="shared" si="3"/>
        <v>1350</v>
      </c>
      <c r="Q24" s="2447">
        <v>300</v>
      </c>
      <c r="S24" s="781"/>
      <c r="T24" s="787"/>
      <c r="U24" s="405"/>
      <c r="V24" s="115"/>
      <c r="W24" s="115"/>
      <c r="X24" s="115"/>
      <c r="Y24" s="115"/>
      <c r="Z24" s="783"/>
      <c r="AA24" s="135"/>
      <c r="AB24" s="784"/>
      <c r="AC24" s="115"/>
      <c r="AD24" s="3108"/>
      <c r="AF24" s="115"/>
      <c r="AH24" s="115"/>
      <c r="AI24" s="115"/>
    </row>
    <row r="25" spans="1:35" ht="14.25" customHeight="1">
      <c r="A25" s="520">
        <v>16</v>
      </c>
      <c r="B25" s="247" t="s">
        <v>221</v>
      </c>
      <c r="C25" s="2403">
        <f t="shared" si="1"/>
        <v>67.5</v>
      </c>
      <c r="D25" s="177">
        <f>'7-11л. РАСКЛАДКА'!X29</f>
        <v>0</v>
      </c>
      <c r="E25" s="81">
        <f>'7-11л. РАСКЛАДКА'!X87</f>
        <v>0</v>
      </c>
      <c r="F25" s="81">
        <f>'7-11л. РАСКЛАДКА'!X146</f>
        <v>200</v>
      </c>
      <c r="G25" s="81">
        <f>'7-11л. РАСКЛАДКА'!X203</f>
        <v>0</v>
      </c>
      <c r="H25" s="81">
        <f>'7-11л. РАСКЛАДКА'!X260</f>
        <v>200</v>
      </c>
      <c r="I25" s="81">
        <f>'7-11л. РАСКЛАДКА'!X316</f>
        <v>0</v>
      </c>
      <c r="J25" s="81">
        <f>'7-11л. РАСКЛАДКА'!X372</f>
        <v>200</v>
      </c>
      <c r="K25" s="81">
        <f>'7-11л. РАСКЛАДКА'!X425</f>
        <v>0</v>
      </c>
      <c r="L25" s="81">
        <f>'7-11л. РАСКЛАДКА'!X479</f>
        <v>200</v>
      </c>
      <c r="M25" s="1173">
        <f>'7-11л. РАСКЛАДКА'!X532</f>
        <v>0</v>
      </c>
      <c r="N25" s="1177">
        <f t="shared" si="0"/>
        <v>800</v>
      </c>
      <c r="O25" s="1883">
        <f t="shared" si="2"/>
        <v>18.518518518518519</v>
      </c>
      <c r="P25" s="2461">
        <f t="shared" si="3"/>
        <v>675</v>
      </c>
      <c r="Q25" s="2447">
        <v>150</v>
      </c>
      <c r="S25" s="786"/>
      <c r="T25" s="787"/>
      <c r="U25" s="405"/>
      <c r="V25" s="115"/>
      <c r="W25" s="115"/>
      <c r="X25" s="115"/>
      <c r="Y25" s="115"/>
      <c r="Z25" s="783"/>
      <c r="AA25" s="135"/>
      <c r="AB25" s="784"/>
      <c r="AC25" s="115"/>
      <c r="AD25" s="798"/>
      <c r="AF25" s="115"/>
      <c r="AH25" s="115"/>
      <c r="AI25" s="115"/>
    </row>
    <row r="26" spans="1:35">
      <c r="A26" s="520">
        <v>17</v>
      </c>
      <c r="B26" s="247" t="s">
        <v>222</v>
      </c>
      <c r="C26" s="2403">
        <f t="shared" si="1"/>
        <v>22.5</v>
      </c>
      <c r="D26" s="177">
        <f>'7-11л. РАСКЛАДКА'!X30</f>
        <v>0</v>
      </c>
      <c r="E26" s="81">
        <f>'7-11л. РАСКЛАДКА'!X88</f>
        <v>0</v>
      </c>
      <c r="F26" s="81">
        <f>'7-11л. РАСКЛАДКА'!X147</f>
        <v>20</v>
      </c>
      <c r="G26" s="81">
        <f>'7-11л. РАСКЛАДКА'!X204</f>
        <v>0</v>
      </c>
      <c r="H26" s="81">
        <f>'7-11л. РАСКЛАДКА'!X261</f>
        <v>109.7</v>
      </c>
      <c r="I26" s="81">
        <f>'7-11л. РАСКЛАДКА'!X317</f>
        <v>0</v>
      </c>
      <c r="J26" s="81">
        <f>'7-11л. РАСКЛАДКА'!X373</f>
        <v>33</v>
      </c>
      <c r="K26" s="81">
        <f>'7-11л. РАСКЛАДКА'!X426</f>
        <v>38.5</v>
      </c>
      <c r="L26" s="81">
        <f>'7-11л. РАСКЛАДКА'!X480</f>
        <v>0</v>
      </c>
      <c r="M26" s="1173">
        <f>'7-11л. РАСКЛАДКА'!X533</f>
        <v>23.8</v>
      </c>
      <c r="N26" s="1177">
        <f t="shared" si="0"/>
        <v>225</v>
      </c>
      <c r="O26" s="1742">
        <f t="shared" si="2"/>
        <v>0</v>
      </c>
      <c r="P26" s="2461">
        <f t="shared" si="3"/>
        <v>225</v>
      </c>
      <c r="Q26" s="2447">
        <v>50</v>
      </c>
      <c r="S26" s="781"/>
      <c r="T26" s="787"/>
      <c r="U26" s="405"/>
      <c r="V26" s="115"/>
      <c r="W26" s="115"/>
      <c r="X26" s="115"/>
      <c r="Y26" s="115"/>
      <c r="Z26" s="783"/>
      <c r="AA26" s="135"/>
      <c r="AB26" s="784"/>
      <c r="AC26" s="115"/>
      <c r="AD26" s="798"/>
      <c r="AF26" s="115"/>
      <c r="AH26" s="115"/>
      <c r="AI26" s="115"/>
    </row>
    <row r="27" spans="1:35">
      <c r="A27" s="520">
        <v>18</v>
      </c>
      <c r="B27" s="247" t="s">
        <v>47</v>
      </c>
      <c r="C27" s="2403">
        <f t="shared" si="1"/>
        <v>4.5</v>
      </c>
      <c r="D27" s="177">
        <f>'7-11л. РАСКЛАДКА'!X31</f>
        <v>22.4</v>
      </c>
      <c r="E27" s="81">
        <f>'7-11л. РАСКЛАДКА'!X89</f>
        <v>0</v>
      </c>
      <c r="F27" s="81">
        <f>'7-11л. РАСКЛАДКА'!X148</f>
        <v>0</v>
      </c>
      <c r="G27" s="81">
        <f>'7-11л. РАСКЛАДКА'!X205</f>
        <v>0</v>
      </c>
      <c r="H27" s="81">
        <f>'7-11л. РАСКЛАДКА'!X262</f>
        <v>22.6</v>
      </c>
      <c r="I27" s="81">
        <f>'7-11л. РАСКЛАДКА'!X318</f>
        <v>0</v>
      </c>
      <c r="J27" s="81">
        <f>'7-11л. РАСКЛАДКА'!X374</f>
        <v>0</v>
      </c>
      <c r="K27" s="81">
        <f>'7-11л. РАСКЛАДКА'!X427</f>
        <v>0</v>
      </c>
      <c r="L27" s="81">
        <f>'7-11л. РАСКЛАДКА'!X481</f>
        <v>0</v>
      </c>
      <c r="M27" s="1173">
        <f>'7-11л. РАСКЛАДКА'!X534</f>
        <v>0</v>
      </c>
      <c r="N27" s="1177">
        <f t="shared" si="0"/>
        <v>45</v>
      </c>
      <c r="O27" s="1742">
        <f t="shared" si="2"/>
        <v>0</v>
      </c>
      <c r="P27" s="2461">
        <f t="shared" si="3"/>
        <v>45</v>
      </c>
      <c r="Q27" s="2447">
        <v>10</v>
      </c>
      <c r="S27" s="781"/>
      <c r="T27" s="787"/>
      <c r="U27" s="405"/>
      <c r="V27" s="115"/>
      <c r="W27" s="115"/>
      <c r="X27" s="115"/>
      <c r="Y27" s="115"/>
      <c r="Z27" s="783"/>
      <c r="AA27" s="135"/>
      <c r="AB27" s="784"/>
      <c r="AC27" s="115"/>
      <c r="AD27" s="798"/>
      <c r="AF27" s="115"/>
      <c r="AH27" s="115"/>
      <c r="AI27" s="115"/>
    </row>
    <row r="28" spans="1:35">
      <c r="A28" s="520">
        <v>19</v>
      </c>
      <c r="B28" s="247" t="s">
        <v>223</v>
      </c>
      <c r="C28" s="2403">
        <f t="shared" si="1"/>
        <v>4.5</v>
      </c>
      <c r="D28" s="177">
        <f>'7-11л. РАСКЛАДКА'!X32</f>
        <v>11.25</v>
      </c>
      <c r="E28" s="81">
        <f>'7-11л. РАСКЛАДКА'!X90</f>
        <v>25.15</v>
      </c>
      <c r="F28" s="81">
        <f>'7-11л. РАСКЛАДКА'!X149</f>
        <v>0</v>
      </c>
      <c r="G28" s="81">
        <f>'7-11л. РАСКЛАДКА'!X206</f>
        <v>0</v>
      </c>
      <c r="H28" s="81">
        <f>'7-11л. РАСКЛАДКА'!X263</f>
        <v>3.6</v>
      </c>
      <c r="I28" s="81">
        <f>'7-11л. РАСКЛАДКА'!X319</f>
        <v>0</v>
      </c>
      <c r="J28" s="81">
        <f>'7-11л. РАСКЛАДКА'!X375</f>
        <v>0</v>
      </c>
      <c r="K28" s="81">
        <f>'7-11л. РАСКЛАДКА'!X428</f>
        <v>0</v>
      </c>
      <c r="L28" s="81">
        <f>'7-11л. РАСКЛАДКА'!X482</f>
        <v>0</v>
      </c>
      <c r="M28" s="1173">
        <f>'7-11л. РАСКЛАДКА'!X535</f>
        <v>5</v>
      </c>
      <c r="N28" s="1177">
        <f t="shared" si="0"/>
        <v>45</v>
      </c>
      <c r="O28" s="1742">
        <f t="shared" si="2"/>
        <v>0</v>
      </c>
      <c r="P28" s="2461">
        <f t="shared" si="3"/>
        <v>45</v>
      </c>
      <c r="Q28" s="2447">
        <v>10</v>
      </c>
      <c r="S28" s="781"/>
      <c r="T28" s="787"/>
      <c r="U28" s="405"/>
      <c r="V28" s="115"/>
      <c r="W28" s="115"/>
      <c r="X28" s="115"/>
      <c r="Y28" s="115"/>
      <c r="Z28" s="783"/>
      <c r="AA28" s="135"/>
      <c r="AB28" s="784"/>
      <c r="AC28" s="115"/>
      <c r="AD28" s="3077"/>
      <c r="AF28" s="115"/>
      <c r="AH28" s="115"/>
      <c r="AI28" s="115"/>
    </row>
    <row r="29" spans="1:35">
      <c r="A29" s="520">
        <v>20</v>
      </c>
      <c r="B29" s="247" t="s">
        <v>48</v>
      </c>
      <c r="C29" s="2403">
        <f t="shared" si="1"/>
        <v>13.5</v>
      </c>
      <c r="D29" s="177">
        <f>'7-11л. РАСКЛАДКА'!X33</f>
        <v>10</v>
      </c>
      <c r="E29" s="81">
        <f>'7-11л. РАСКЛАДКА'!X91</f>
        <v>11.379999999999999</v>
      </c>
      <c r="F29" s="81">
        <f>'7-11л. РАСКЛАДКА'!X150</f>
        <v>17.240000000000002</v>
      </c>
      <c r="G29" s="81">
        <f>'7-11л. РАСКЛАДКА'!X207</f>
        <v>14.9</v>
      </c>
      <c r="H29" s="81">
        <f>'7-11л. РАСКЛАДКА'!X264</f>
        <v>10.83</v>
      </c>
      <c r="I29" s="81">
        <f>'7-11л. РАСКЛАДКА'!X320</f>
        <v>17.329999999999998</v>
      </c>
      <c r="J29" s="81">
        <f>'7-11л. РАСКЛАДКА'!X376</f>
        <v>11.17</v>
      </c>
      <c r="K29" s="81">
        <f>'7-11л. РАСКЛАДКА'!X429</f>
        <v>5.6</v>
      </c>
      <c r="L29" s="81">
        <f>'7-11л. РАСКЛАДКА'!X483</f>
        <v>19.190000000000001</v>
      </c>
      <c r="M29" s="1173">
        <f>'7-11л. РАСКЛАДКА'!X536</f>
        <v>15</v>
      </c>
      <c r="N29" s="1177">
        <f t="shared" si="0"/>
        <v>132.63999999999999</v>
      </c>
      <c r="O29" s="1742">
        <f t="shared" si="2"/>
        <v>-1.7481481481481609</v>
      </c>
      <c r="P29" s="2461">
        <f t="shared" si="3"/>
        <v>135</v>
      </c>
      <c r="Q29" s="2447">
        <v>30</v>
      </c>
      <c r="S29" s="781"/>
      <c r="T29" s="787"/>
      <c r="U29" s="405"/>
      <c r="V29" s="115"/>
      <c r="W29" s="115"/>
      <c r="X29" s="115"/>
      <c r="Y29" s="115"/>
      <c r="Z29" s="783"/>
      <c r="AA29" s="135"/>
      <c r="AB29" s="784"/>
      <c r="AC29" s="115"/>
      <c r="AD29" s="798"/>
      <c r="AF29" s="115"/>
      <c r="AH29" s="115"/>
      <c r="AI29" s="115"/>
    </row>
    <row r="30" spans="1:35">
      <c r="A30" s="520">
        <v>21</v>
      </c>
      <c r="B30" s="247" t="s">
        <v>49</v>
      </c>
      <c r="C30" s="2403">
        <f t="shared" si="1"/>
        <v>6.75</v>
      </c>
      <c r="D30" s="177">
        <f>'7-11л. РАСКЛАДКА'!X34</f>
        <v>4.4400000000000004</v>
      </c>
      <c r="E30" s="81">
        <f>'7-11л. РАСКЛАДКА'!X92</f>
        <v>5.0999999999999996</v>
      </c>
      <c r="F30" s="81">
        <f>'7-11л. РАСКЛАДКА'!X151</f>
        <v>7.76</v>
      </c>
      <c r="G30" s="81">
        <f>'7-11л. РАСКЛАДКА'!X208</f>
        <v>8.4</v>
      </c>
      <c r="H30" s="81">
        <f>'7-11л. РАСКЛАДКА'!X265</f>
        <v>5.0999999999999996</v>
      </c>
      <c r="I30" s="81">
        <f>'7-11л. РАСКЛАДКА'!X321</f>
        <v>5.8</v>
      </c>
      <c r="J30" s="81">
        <f>'7-11л. РАСКЛАДКА'!X377</f>
        <v>12</v>
      </c>
      <c r="K30" s="81">
        <f>'7-11л. РАСКЛАДКА'!X430</f>
        <v>7.3</v>
      </c>
      <c r="L30" s="81">
        <f>'7-11л. РАСКЛАДКА'!X484</f>
        <v>0</v>
      </c>
      <c r="M30" s="1173">
        <f>'7-11л. РАСКЛАДКА'!X537</f>
        <v>11.6</v>
      </c>
      <c r="N30" s="1177">
        <f t="shared" si="0"/>
        <v>67.499999999999986</v>
      </c>
      <c r="O30" s="1742">
        <f t="shared" si="2"/>
        <v>0</v>
      </c>
      <c r="P30" s="2461">
        <f t="shared" si="3"/>
        <v>67.5</v>
      </c>
      <c r="Q30" s="2447">
        <v>15</v>
      </c>
      <c r="S30" s="781"/>
      <c r="T30" s="787"/>
      <c r="U30" s="405"/>
      <c r="V30" s="115"/>
      <c r="W30" s="115"/>
      <c r="X30" s="115"/>
      <c r="Y30" s="115"/>
      <c r="Z30" s="783"/>
      <c r="AA30" s="135"/>
      <c r="AB30" s="784"/>
      <c r="AC30" s="115"/>
      <c r="AD30" s="798"/>
      <c r="AF30" s="115"/>
      <c r="AH30" s="115"/>
      <c r="AI30" s="115"/>
    </row>
    <row r="31" spans="1:35" ht="12" customHeight="1">
      <c r="A31" s="520">
        <v>22</v>
      </c>
      <c r="B31" s="247" t="s">
        <v>224</v>
      </c>
      <c r="C31" s="2403">
        <f t="shared" si="1"/>
        <v>18</v>
      </c>
      <c r="D31" s="177">
        <f>'7-11л. РАСКЛАДКА'!X35</f>
        <v>7.08</v>
      </c>
      <c r="E31" s="81">
        <f>'7-11л. РАСКЛАДКА'!X93</f>
        <v>4.5060000000000002</v>
      </c>
      <c r="F31" s="81">
        <f>'7-11л. РАСКЛАДКА'!X152</f>
        <v>4</v>
      </c>
      <c r="G31" s="81">
        <f>'7-11л. РАСКЛАДКА'!X209</f>
        <v>23.41</v>
      </c>
      <c r="H31" s="81">
        <f>'7-11л. РАСКЛАДКА'!X266</f>
        <v>8.2800000000000011</v>
      </c>
      <c r="I31" s="81">
        <f>'7-11л. РАСКЛАДКА'!X322</f>
        <v>10.4</v>
      </c>
      <c r="J31" s="81">
        <f>'7-11л. РАСКЛАДКА'!X378</f>
        <v>4</v>
      </c>
      <c r="K31" s="81">
        <f>'7-11л. РАСКЛАДКА'!X431</f>
        <v>8.4</v>
      </c>
      <c r="L31" s="81">
        <f>'7-11л. РАСКЛАДКА'!X485</f>
        <v>82.323999999999998</v>
      </c>
      <c r="M31" s="1173">
        <f>'7-11л. РАСКЛАДКА'!X538</f>
        <v>26.4</v>
      </c>
      <c r="N31" s="1177">
        <f t="shared" si="0"/>
        <v>178.8</v>
      </c>
      <c r="O31" s="1742">
        <f t="shared" si="2"/>
        <v>-0.6666666666666714</v>
      </c>
      <c r="P31" s="2461">
        <f t="shared" si="3"/>
        <v>180</v>
      </c>
      <c r="Q31" s="2447">
        <v>40</v>
      </c>
      <c r="S31" s="781"/>
      <c r="T31" s="787"/>
      <c r="U31" s="405"/>
      <c r="V31" s="115"/>
      <c r="W31" s="115"/>
      <c r="X31" s="115"/>
      <c r="Y31" s="115"/>
      <c r="Z31" s="783"/>
      <c r="AA31" s="135"/>
      <c r="AB31" s="784"/>
      <c r="AC31" s="115"/>
      <c r="AD31" s="798"/>
      <c r="AF31" s="115"/>
      <c r="AH31" s="115"/>
      <c r="AI31" s="115"/>
    </row>
    <row r="32" spans="1:35" ht="13.5" customHeight="1">
      <c r="A32" s="520">
        <v>23</v>
      </c>
      <c r="B32" s="247" t="s">
        <v>50</v>
      </c>
      <c r="C32" s="2403">
        <f t="shared" si="1"/>
        <v>13.5</v>
      </c>
      <c r="D32" s="177">
        <f>'7-11л. РАСКЛАДКА'!X36</f>
        <v>10</v>
      </c>
      <c r="E32" s="81">
        <f>'7-11л. РАСКЛАДКА'!X94</f>
        <v>15.2</v>
      </c>
      <c r="F32" s="81">
        <f>'7-11л. РАСКЛАДКА'!X153</f>
        <v>15.920000000000002</v>
      </c>
      <c r="G32" s="81">
        <f>'7-11л. РАСКЛАДКА'!X210</f>
        <v>7.72</v>
      </c>
      <c r="H32" s="81">
        <f>'7-11л. РАСКЛАДКА'!X267</f>
        <v>19.600000000000001</v>
      </c>
      <c r="I32" s="81">
        <f>'7-11л. РАСКЛАДКА'!X323</f>
        <v>10.41</v>
      </c>
      <c r="J32" s="81">
        <f>'7-11л. РАСКЛАДКА'!X379</f>
        <v>10.7</v>
      </c>
      <c r="K32" s="81">
        <f>'7-11л. РАСКЛАДКА'!X432</f>
        <v>12.4</v>
      </c>
      <c r="L32" s="81">
        <f>'7-11л. РАСКЛАДКА'!X486</f>
        <v>8.6</v>
      </c>
      <c r="M32" s="1173">
        <f>'7-11л. РАСКЛАДКА'!X539</f>
        <v>20.2</v>
      </c>
      <c r="N32" s="1177">
        <f t="shared" si="0"/>
        <v>130.75</v>
      </c>
      <c r="O32" s="1883">
        <f t="shared" si="2"/>
        <v>-3.1481481481481524</v>
      </c>
      <c r="P32" s="2461">
        <f t="shared" si="3"/>
        <v>135</v>
      </c>
      <c r="Q32" s="2447">
        <v>30</v>
      </c>
      <c r="S32" s="781"/>
      <c r="T32" s="787"/>
      <c r="U32" s="405"/>
      <c r="V32" s="115"/>
      <c r="W32" s="115"/>
      <c r="X32" s="115"/>
      <c r="Y32" s="115"/>
      <c r="Z32" s="783"/>
      <c r="AA32" s="135"/>
      <c r="AB32" s="784"/>
      <c r="AC32" s="115"/>
      <c r="AD32" s="798"/>
      <c r="AF32" s="115"/>
      <c r="AH32" s="115"/>
      <c r="AI32" s="115"/>
    </row>
    <row r="33" spans="1:35" ht="12.75" customHeight="1">
      <c r="A33" s="520">
        <v>24</v>
      </c>
      <c r="B33" s="247" t="s">
        <v>51</v>
      </c>
      <c r="C33" s="2403">
        <f t="shared" si="1"/>
        <v>4.5</v>
      </c>
      <c r="D33" s="177">
        <f>'7-11л. РАСКЛАДКА'!X37</f>
        <v>0</v>
      </c>
      <c r="E33" s="81">
        <f>'7-11л. РАСКЛАДКА'!X95</f>
        <v>0</v>
      </c>
      <c r="F33" s="81">
        <f>'7-11л. РАСКЛАДКА'!X154</f>
        <v>0</v>
      </c>
      <c r="G33" s="81">
        <f>'7-11л. РАСКЛАДКА'!X211</f>
        <v>15</v>
      </c>
      <c r="H33" s="81">
        <f>'7-11л. РАСКЛАДКА'!X268</f>
        <v>0</v>
      </c>
      <c r="I33" s="81">
        <f>'7-11л. РАСКЛАДКА'!X324</f>
        <v>0</v>
      </c>
      <c r="J33" s="81">
        <f>'7-11л. РАСКЛАДКА'!X380</f>
        <v>30</v>
      </c>
      <c r="K33" s="81">
        <f>'7-11л. РАСКЛАДКА'!X433</f>
        <v>0</v>
      </c>
      <c r="L33" s="81">
        <f>'7-11л. РАСКЛАДКА'!X487</f>
        <v>0</v>
      </c>
      <c r="M33" s="1173">
        <f>'7-11л. РАСКЛАДКА'!X540</f>
        <v>0</v>
      </c>
      <c r="N33" s="1177">
        <f t="shared" si="0"/>
        <v>45</v>
      </c>
      <c r="O33" s="1204">
        <f t="shared" si="2"/>
        <v>0</v>
      </c>
      <c r="P33" s="2461">
        <f t="shared" si="3"/>
        <v>45</v>
      </c>
      <c r="Q33" s="2447">
        <v>10</v>
      </c>
      <c r="S33" s="781"/>
      <c r="T33" s="787"/>
      <c r="U33" s="405"/>
      <c r="V33" s="115"/>
      <c r="W33" s="115"/>
      <c r="X33" s="115"/>
      <c r="Y33" s="115"/>
      <c r="Z33" s="783"/>
      <c r="AA33" s="135"/>
      <c r="AB33" s="784"/>
      <c r="AC33" s="115"/>
      <c r="AD33" s="798"/>
      <c r="AF33" s="115"/>
      <c r="AH33" s="115"/>
      <c r="AI33" s="115"/>
    </row>
    <row r="34" spans="1:35" ht="12" customHeight="1">
      <c r="A34" s="520">
        <v>25</v>
      </c>
      <c r="B34" s="247" t="s">
        <v>52</v>
      </c>
      <c r="C34" s="2403">
        <f t="shared" si="1"/>
        <v>0.45</v>
      </c>
      <c r="D34" s="177">
        <f>'7-11л. РАСКЛАДКА'!X38</f>
        <v>0</v>
      </c>
      <c r="E34" s="81">
        <f>'7-11л. РАСКЛАДКА'!X96</f>
        <v>1.5</v>
      </c>
      <c r="F34" s="81">
        <f>'7-11л. РАСКЛАДКА'!X155</f>
        <v>0</v>
      </c>
      <c r="G34" s="81">
        <f>'7-11л. РАСКЛАДКА'!X212</f>
        <v>1.5</v>
      </c>
      <c r="H34" s="81">
        <f>'7-11л. РАСКЛАДКА'!X269</f>
        <v>0</v>
      </c>
      <c r="I34" s="81">
        <f>'7-11л. РАСКЛАДКА'!X325</f>
        <v>0</v>
      </c>
      <c r="J34" s="81">
        <f>'7-11л. РАСКЛАДКА'!X381</f>
        <v>1.5</v>
      </c>
      <c r="K34" s="81">
        <f>'7-11л. РАСКЛАДКА'!X434</f>
        <v>0</v>
      </c>
      <c r="L34" s="81">
        <f>'7-11л. РАСКЛАДКА'!X488</f>
        <v>0</v>
      </c>
      <c r="M34" s="1173">
        <f>'7-11л. РАСКЛАДКА'!X541</f>
        <v>1.5</v>
      </c>
      <c r="N34" s="1177">
        <f t="shared" si="0"/>
        <v>6</v>
      </c>
      <c r="O34" s="1883">
        <f t="shared" si="2"/>
        <v>33.333333333333343</v>
      </c>
      <c r="P34" s="2461">
        <f t="shared" si="3"/>
        <v>4.5</v>
      </c>
      <c r="Q34" s="2447">
        <v>1</v>
      </c>
      <c r="S34" s="781"/>
      <c r="T34" s="795"/>
      <c r="U34" s="405"/>
      <c r="V34" s="115"/>
      <c r="W34" s="115"/>
      <c r="X34" s="115"/>
      <c r="Y34" s="115"/>
      <c r="Z34" s="783"/>
      <c r="AA34" s="135"/>
      <c r="AB34" s="784"/>
      <c r="AC34" s="115"/>
      <c r="AD34" s="798"/>
      <c r="AF34" s="115"/>
      <c r="AH34" s="115"/>
      <c r="AI34" s="115"/>
    </row>
    <row r="35" spans="1:35" ht="15.75" customHeight="1">
      <c r="A35" s="520">
        <v>26</v>
      </c>
      <c r="B35" s="247" t="s">
        <v>225</v>
      </c>
      <c r="C35" s="2403">
        <f t="shared" si="1"/>
        <v>0.45</v>
      </c>
      <c r="D35" s="177">
        <f>'7-11л. РАСКЛАДКА'!X39</f>
        <v>0</v>
      </c>
      <c r="E35" s="81">
        <f>'7-11л. РАСКЛАДКА'!X97</f>
        <v>0</v>
      </c>
      <c r="F35" s="81">
        <f>'7-11л. РАСКЛАДКА'!X156</f>
        <v>0</v>
      </c>
      <c r="G35" s="81">
        <f>'7-11л. РАСКЛАДКА'!X213</f>
        <v>0</v>
      </c>
      <c r="H35" s="81">
        <f>'7-11л. РАСКЛАДКА'!X270</f>
        <v>4</v>
      </c>
      <c r="I35" s="81">
        <f>'7-11л. РАСКЛАДКА'!X326</f>
        <v>0</v>
      </c>
      <c r="J35" s="81">
        <f>'7-11л. РАСКЛАДКА'!X382</f>
        <v>0</v>
      </c>
      <c r="K35" s="81">
        <f>'7-11л. РАСКЛАДКА'!X435</f>
        <v>0</v>
      </c>
      <c r="L35" s="81">
        <f>'7-11л. РАСКЛАДКА'!X489</f>
        <v>0</v>
      </c>
      <c r="M35" s="1173">
        <f>'7-11л. РАСКЛАДКА'!X542</f>
        <v>0</v>
      </c>
      <c r="N35" s="1177">
        <f t="shared" si="0"/>
        <v>4</v>
      </c>
      <c r="O35" s="1883">
        <f t="shared" si="2"/>
        <v>-11.111111111111114</v>
      </c>
      <c r="P35" s="2461">
        <f t="shared" si="3"/>
        <v>4.5</v>
      </c>
      <c r="Q35" s="2447">
        <v>1</v>
      </c>
      <c r="S35" s="781"/>
      <c r="T35" s="787"/>
      <c r="U35" s="405"/>
      <c r="V35" s="115"/>
      <c r="W35" s="115"/>
      <c r="X35" s="115"/>
      <c r="Y35" s="115"/>
      <c r="Z35" s="783"/>
      <c r="AA35" s="135"/>
      <c r="AB35" s="784"/>
      <c r="AC35" s="115"/>
      <c r="AD35" s="798"/>
      <c r="AF35" s="115"/>
      <c r="AH35" s="115"/>
      <c r="AI35" s="115"/>
    </row>
    <row r="36" spans="1:35" ht="12" customHeight="1">
      <c r="A36" s="520">
        <v>27</v>
      </c>
      <c r="B36" s="247" t="s">
        <v>115</v>
      </c>
      <c r="C36" s="2403">
        <f t="shared" si="1"/>
        <v>0.9</v>
      </c>
      <c r="D36" s="177">
        <f>'7-11л. РАСКЛАДКА'!X40</f>
        <v>3</v>
      </c>
      <c r="E36" s="81">
        <f>'7-11л. РАСКЛАДКА'!X98</f>
        <v>0</v>
      </c>
      <c r="F36" s="81">
        <f>'7-11л. РАСКЛАДКА'!X157</f>
        <v>3</v>
      </c>
      <c r="G36" s="81">
        <f>'7-11л. РАСКЛАДКА'!X214</f>
        <v>0</v>
      </c>
      <c r="H36" s="81">
        <f>'7-11л. РАСКЛАДКА'!X271</f>
        <v>0</v>
      </c>
      <c r="I36" s="81">
        <f>'7-11л. РАСКЛАДКА'!X327</f>
        <v>0</v>
      </c>
      <c r="J36" s="81">
        <f>'7-11л. РАСКЛАДКА'!X383</f>
        <v>0</v>
      </c>
      <c r="K36" s="81">
        <f>'7-11л. РАСКЛАДКА'!X436</f>
        <v>0</v>
      </c>
      <c r="L36" s="81">
        <f>'7-11л. РАСКЛАДКА'!X490</f>
        <v>0</v>
      </c>
      <c r="M36" s="1173">
        <f>'7-11л. РАСКЛАДКА'!X543</f>
        <v>3</v>
      </c>
      <c r="N36" s="1177">
        <f t="shared" si="0"/>
        <v>9</v>
      </c>
      <c r="O36" s="1742">
        <f t="shared" si="2"/>
        <v>0</v>
      </c>
      <c r="P36" s="2461">
        <f t="shared" si="3"/>
        <v>9</v>
      </c>
      <c r="Q36" s="2447">
        <v>2</v>
      </c>
      <c r="S36" s="781"/>
      <c r="T36" s="795"/>
      <c r="U36" s="405"/>
      <c r="V36" s="115"/>
      <c r="W36" s="115"/>
      <c r="X36" s="115"/>
      <c r="Y36" s="115"/>
      <c r="Z36" s="783"/>
      <c r="AA36" s="135"/>
      <c r="AB36" s="784"/>
      <c r="AC36" s="115"/>
      <c r="AD36" s="798"/>
      <c r="AF36" s="115"/>
      <c r="AH36" s="115"/>
      <c r="AI36" s="115"/>
    </row>
    <row r="37" spans="1:35" ht="12" hidden="1" customHeight="1">
      <c r="A37" s="520">
        <v>28</v>
      </c>
      <c r="B37" s="247" t="s">
        <v>53</v>
      </c>
      <c r="C37" s="2403">
        <f t="shared" si="1"/>
        <v>0.09</v>
      </c>
      <c r="D37" s="177">
        <f>'7-11л. РАСКЛАДКА'!X41</f>
        <v>0</v>
      </c>
      <c r="E37" s="81">
        <f>'7-11л. РАСКЛАДКА'!X99</f>
        <v>0</v>
      </c>
      <c r="F37" s="81">
        <f>'7-11л. РАСКЛАДКА'!X158</f>
        <v>0</v>
      </c>
      <c r="G37" s="81">
        <f>'7-11л. РАСКЛАДКА'!X215</f>
        <v>0</v>
      </c>
      <c r="H37" s="81">
        <f>'7-11л. РАСКЛАДКА'!X272</f>
        <v>0</v>
      </c>
      <c r="I37" s="81">
        <f>'7-11л. РАСКЛАДКА'!X328</f>
        <v>0</v>
      </c>
      <c r="J37" s="81">
        <f>'7-11л. РАСКЛАДКА'!X384</f>
        <v>0</v>
      </c>
      <c r="K37" s="81">
        <f>'7-11л. РАСКЛАДКА'!X437</f>
        <v>0</v>
      </c>
      <c r="L37" s="81">
        <f>'7-11л. РАСКЛАДКА'!X491</f>
        <v>0</v>
      </c>
      <c r="M37" s="1173">
        <f>'7-11л. РАСКЛАДКА'!X544</f>
        <v>0</v>
      </c>
      <c r="N37" s="1177">
        <f t="shared" si="0"/>
        <v>0</v>
      </c>
      <c r="O37" s="1742">
        <f t="shared" si="2"/>
        <v>-100</v>
      </c>
      <c r="P37" s="2461">
        <f t="shared" si="3"/>
        <v>0.89999999999999991</v>
      </c>
      <c r="Q37" s="2447">
        <v>0.2</v>
      </c>
      <c r="S37" s="781"/>
      <c r="T37" s="787"/>
      <c r="U37" s="405"/>
      <c r="V37" s="115"/>
      <c r="W37" s="115"/>
      <c r="X37" s="115"/>
      <c r="Y37" s="115"/>
      <c r="Z37" s="783"/>
      <c r="AA37" s="135"/>
      <c r="AB37" s="784"/>
      <c r="AC37" s="115"/>
      <c r="AD37" s="3077"/>
      <c r="AF37" s="115"/>
      <c r="AH37" s="115"/>
      <c r="AI37" s="115"/>
    </row>
    <row r="38" spans="1:35" ht="12.75" customHeight="1">
      <c r="A38" s="520">
        <v>29</v>
      </c>
      <c r="B38" s="563" t="s">
        <v>226</v>
      </c>
      <c r="C38" s="2403">
        <f t="shared" si="1"/>
        <v>1.3499999999999999</v>
      </c>
      <c r="D38" s="177">
        <f>'7-11л. РАСКЛАДКА'!X42</f>
        <v>1.05</v>
      </c>
      <c r="E38" s="81">
        <f>'7-11л. РАСКЛАДКА'!X100</f>
        <v>1.2</v>
      </c>
      <c r="F38" s="81">
        <f>'7-11л. РАСКЛАДКА'!X159</f>
        <v>1.05</v>
      </c>
      <c r="G38" s="81">
        <f>'7-11л. РАСКЛАДКА'!X216</f>
        <v>1.5350000000000001</v>
      </c>
      <c r="H38" s="81">
        <f>'7-11л. РАСКЛАДКА'!X273</f>
        <v>1.1000000000000001</v>
      </c>
      <c r="I38" s="81">
        <f>'7-11л. РАСКЛАДКА'!X329</f>
        <v>1.77</v>
      </c>
      <c r="J38" s="81">
        <f>'7-11л. РАСКЛАДКА'!X385</f>
        <v>1.395</v>
      </c>
      <c r="K38" s="81">
        <f>'7-11л. РАСКЛАДКА'!X438</f>
        <v>1.48</v>
      </c>
      <c r="L38" s="81">
        <f>'7-11л. РАСКЛАДКА'!X492</f>
        <v>1.1099999999999999</v>
      </c>
      <c r="M38" s="1173">
        <f>'7-11л. РАСКЛАДКА'!X545</f>
        <v>2.3199999999999998</v>
      </c>
      <c r="N38" s="1177">
        <f t="shared" si="0"/>
        <v>14.01</v>
      </c>
      <c r="O38" s="1742">
        <f t="shared" si="2"/>
        <v>3.7777777777777715</v>
      </c>
      <c r="P38" s="2461">
        <f t="shared" si="3"/>
        <v>13.5</v>
      </c>
      <c r="Q38" s="2447">
        <v>3</v>
      </c>
      <c r="S38" s="781"/>
      <c r="T38" s="787"/>
      <c r="U38" s="405"/>
      <c r="V38" s="115"/>
      <c r="W38" s="115"/>
      <c r="X38" s="115"/>
      <c r="Y38" s="115"/>
      <c r="Z38" s="783"/>
      <c r="AA38" s="135"/>
      <c r="AB38" s="784"/>
      <c r="AC38" s="115"/>
      <c r="AD38" s="798"/>
      <c r="AF38" s="115"/>
      <c r="AH38" s="115"/>
      <c r="AI38" s="115"/>
    </row>
    <row r="39" spans="1:35" ht="13.5" customHeight="1">
      <c r="A39" s="520">
        <v>30</v>
      </c>
      <c r="B39" s="247" t="s">
        <v>116</v>
      </c>
      <c r="C39" s="2403">
        <f t="shared" si="1"/>
        <v>1.3499999999999999</v>
      </c>
      <c r="D39" s="177">
        <f>'7-11л. РАСКЛАДКА'!X43</f>
        <v>0</v>
      </c>
      <c r="E39" s="81">
        <f>'7-11л. РАСКЛАДКА'!X101</f>
        <v>0</v>
      </c>
      <c r="F39" s="81">
        <f>'7-11л. РАСКЛАДКА'!X160</f>
        <v>0.75</v>
      </c>
      <c r="G39" s="81">
        <f>'7-11л. РАСКЛАДКА'!X217</f>
        <v>0</v>
      </c>
      <c r="H39" s="81">
        <f>'7-11л. РАСКЛАДКА'!X274</f>
        <v>0</v>
      </c>
      <c r="I39" s="81">
        <f>'7-11л. РАСКЛАДКА'!X330</f>
        <v>0</v>
      </c>
      <c r="J39" s="81">
        <f>'7-11л. РАСКЛАДКА'!X386</f>
        <v>0</v>
      </c>
      <c r="K39" s="81">
        <f>'7-11л. РАСКЛАДКА'!X439</f>
        <v>10</v>
      </c>
      <c r="L39" s="81">
        <f>'7-11л. РАСКЛАДКА'!X493</f>
        <v>0</v>
      </c>
      <c r="M39" s="1173">
        <f>'7-11л. РАСКЛАДКА'!X546</f>
        <v>0.6</v>
      </c>
      <c r="N39" s="1177">
        <f t="shared" si="0"/>
        <v>11.35</v>
      </c>
      <c r="O39" s="1883">
        <f t="shared" si="2"/>
        <v>-15.925925925925924</v>
      </c>
      <c r="P39" s="2461">
        <f t="shared" si="3"/>
        <v>13.5</v>
      </c>
      <c r="Q39" s="2447">
        <v>3</v>
      </c>
      <c r="S39" s="786"/>
      <c r="T39" s="795"/>
      <c r="U39" s="405"/>
      <c r="V39" s="115"/>
      <c r="W39" s="115"/>
      <c r="X39" s="115"/>
      <c r="Y39" s="115"/>
      <c r="Z39" s="783"/>
      <c r="AA39" s="135"/>
      <c r="AB39" s="784"/>
      <c r="AC39" s="115"/>
      <c r="AD39" s="798"/>
      <c r="AF39" s="115"/>
      <c r="AH39" s="115"/>
      <c r="AI39" s="115"/>
    </row>
    <row r="40" spans="1:35" ht="14.25" customHeight="1">
      <c r="A40" s="520">
        <v>31</v>
      </c>
      <c r="B40" s="247" t="s">
        <v>117</v>
      </c>
      <c r="C40" s="2403">
        <f t="shared" si="1"/>
        <v>0.9</v>
      </c>
      <c r="D40" s="177">
        <f>'7-11л. РАСКЛАДКА'!X44</f>
        <v>0.81220000000000003</v>
      </c>
      <c r="E40" s="81">
        <f>'7-11л. РАСКЛАДКА'!X102</f>
        <v>0.86939999999999995</v>
      </c>
      <c r="F40" s="81">
        <f>'7-11л. РАСКЛАДКА'!X161</f>
        <v>1.1436999999999999</v>
      </c>
      <c r="G40" s="81">
        <f>'7-11л. РАСКЛАДКА'!X218</f>
        <v>0.158</v>
      </c>
      <c r="H40" s="81">
        <f>'7-11л. РАСКЛАДКА'!X275</f>
        <v>2.4E-2</v>
      </c>
      <c r="I40" s="81">
        <f>'7-11л. РАСКЛАДКА'!X331</f>
        <v>0.26800000000000002</v>
      </c>
      <c r="J40" s="81">
        <f>'7-11л. РАСКЛАДКА'!X387</f>
        <v>2.4339999999999997</v>
      </c>
      <c r="K40" s="81">
        <f>'7-11л. РАСКЛАДКА'!X440</f>
        <v>1.0137</v>
      </c>
      <c r="L40" s="81">
        <f>'7-11л. РАСКЛАДКА'!X494</f>
        <v>0.80900000000000005</v>
      </c>
      <c r="M40" s="1173">
        <f>'7-11л. РАСКЛАДКА'!X547</f>
        <v>1.468</v>
      </c>
      <c r="N40" s="1177">
        <f t="shared" si="0"/>
        <v>9</v>
      </c>
      <c r="O40" s="1742">
        <f t="shared" si="2"/>
        <v>0</v>
      </c>
      <c r="P40" s="2461">
        <f t="shared" si="3"/>
        <v>9</v>
      </c>
      <c r="Q40" s="2447">
        <v>2</v>
      </c>
      <c r="S40" s="786"/>
      <c r="T40" s="787"/>
      <c r="U40" s="405"/>
      <c r="V40" s="115"/>
      <c r="W40" s="115"/>
      <c r="X40" s="115"/>
      <c r="Y40" s="115"/>
      <c r="Z40" s="783"/>
      <c r="AA40" s="135"/>
      <c r="AB40" s="784"/>
      <c r="AC40" s="115"/>
      <c r="AD40" s="3111"/>
      <c r="AF40" s="115"/>
      <c r="AH40" s="115"/>
      <c r="AI40" s="115"/>
    </row>
    <row r="41" spans="1:35" ht="15" customHeight="1">
      <c r="A41" s="520">
        <v>32</v>
      </c>
      <c r="B41" s="247" t="s">
        <v>55</v>
      </c>
      <c r="C41" s="2403">
        <f t="shared" si="1"/>
        <v>34.65</v>
      </c>
      <c r="D41" s="808">
        <f>'7-11л. МЕНЮ '!D100</f>
        <v>30.26</v>
      </c>
      <c r="E41" s="99">
        <f>'7-11л. МЕНЮ '!D152</f>
        <v>34.864999999999995</v>
      </c>
      <c r="F41" s="99">
        <f>'7-11л. МЕНЮ '!D210</f>
        <v>36.582999999999998</v>
      </c>
      <c r="G41" s="99">
        <f>'7-11л. МЕНЮ '!D264</f>
        <v>29.985000000000003</v>
      </c>
      <c r="H41" s="99">
        <f>'7-11л. МЕНЮ '!D317</f>
        <v>41.557000000000002</v>
      </c>
      <c r="I41" s="99">
        <f>'7-11л. МЕНЮ '!D428</f>
        <v>32.783000000000001</v>
      </c>
      <c r="J41" s="99">
        <f>'7-11л. МЕНЮ '!D484</f>
        <v>34.725000000000001</v>
      </c>
      <c r="K41" s="99">
        <f>'7-11л. МЕНЮ '!D539</f>
        <v>35.411000000000001</v>
      </c>
      <c r="L41" s="99">
        <f>'7-11л. МЕНЮ '!D594</f>
        <v>35.094999999999999</v>
      </c>
      <c r="M41" s="1174">
        <f>'7-11л. МЕНЮ '!D648</f>
        <v>35.236000000000004</v>
      </c>
      <c r="N41" s="1177">
        <f t="shared" si="0"/>
        <v>346.5</v>
      </c>
      <c r="O41" s="1742">
        <f t="shared" si="2"/>
        <v>0</v>
      </c>
      <c r="P41" s="2461">
        <f t="shared" si="3"/>
        <v>346.5</v>
      </c>
      <c r="Q41" s="2447">
        <v>77</v>
      </c>
      <c r="S41" s="3080"/>
      <c r="T41" s="795"/>
      <c r="U41" s="3107"/>
      <c r="V41" s="115"/>
      <c r="W41" s="115"/>
      <c r="X41" s="115"/>
      <c r="Y41" s="115"/>
      <c r="Z41" s="783"/>
      <c r="AA41" s="135"/>
      <c r="AB41" s="784"/>
      <c r="AC41" s="115"/>
      <c r="AD41" s="798"/>
      <c r="AF41" s="115"/>
      <c r="AH41" s="115"/>
      <c r="AI41" s="115"/>
    </row>
    <row r="42" spans="1:35" ht="12.75" customHeight="1">
      <c r="A42" s="520">
        <v>33</v>
      </c>
      <c r="B42" s="247" t="s">
        <v>56</v>
      </c>
      <c r="C42" s="2403">
        <f t="shared" si="1"/>
        <v>35.550000000000004</v>
      </c>
      <c r="D42" s="808">
        <f>'7-11л. МЕНЮ '!E100</f>
        <v>33.372999999999998</v>
      </c>
      <c r="E42" s="99">
        <f>'7-11л. МЕНЮ '!E152</f>
        <v>35.134</v>
      </c>
      <c r="F42" s="99">
        <f>'7-11л. МЕНЮ '!E210</f>
        <v>39.195</v>
      </c>
      <c r="G42" s="99">
        <f>'7-11л. МЕНЮ '!E264</f>
        <v>31.591000000000001</v>
      </c>
      <c r="H42" s="99">
        <f>'7-11л. МЕНЮ '!E317</f>
        <v>38.457000000000001</v>
      </c>
      <c r="I42" s="99">
        <f>'7-11л. МЕНЮ '!E428</f>
        <v>36.954000000000001</v>
      </c>
      <c r="J42" s="99">
        <f>'7-11л. МЕНЮ '!E484</f>
        <v>33.618000000000002</v>
      </c>
      <c r="K42" s="99">
        <f>'7-11л. МЕНЮ '!E539</f>
        <v>34.812999999999995</v>
      </c>
      <c r="L42" s="99">
        <f>'7-11л. МЕНЮ '!E594</f>
        <v>36.664999999999999</v>
      </c>
      <c r="M42" s="1174">
        <f>'7-11л. МЕНЮ '!E648</f>
        <v>35.700000000000003</v>
      </c>
      <c r="N42" s="1177">
        <f t="shared" si="0"/>
        <v>355.5</v>
      </c>
      <c r="O42" s="1742">
        <f t="shared" si="2"/>
        <v>0</v>
      </c>
      <c r="P42" s="2461">
        <f t="shared" si="3"/>
        <v>355.5</v>
      </c>
      <c r="Q42" s="2447">
        <v>79</v>
      </c>
      <c r="S42" s="3080"/>
      <c r="T42" s="795"/>
      <c r="U42" s="3107"/>
      <c r="V42" s="115"/>
      <c r="W42" s="115"/>
      <c r="X42" s="115"/>
      <c r="Y42" s="115"/>
      <c r="Z42" s="783"/>
      <c r="AA42" s="135"/>
      <c r="AB42" s="784"/>
      <c r="AC42" s="115"/>
      <c r="AD42" s="785"/>
      <c r="AF42" s="115"/>
      <c r="AH42" s="115"/>
      <c r="AI42" s="115"/>
    </row>
    <row r="43" spans="1:35" ht="12.75" customHeight="1">
      <c r="A43" s="520">
        <v>34</v>
      </c>
      <c r="B43" s="247" t="s">
        <v>57</v>
      </c>
      <c r="C43" s="2403">
        <f t="shared" si="1"/>
        <v>150.75</v>
      </c>
      <c r="D43" s="810">
        <f>'7-11л. МЕНЮ '!F100</f>
        <v>166.98000000000002</v>
      </c>
      <c r="E43" s="99">
        <f>'7-11л. МЕНЮ '!F152</f>
        <v>149.541</v>
      </c>
      <c r="F43" s="99">
        <f>'7-11л. МЕНЮ '!F210</f>
        <v>147.46700000000001</v>
      </c>
      <c r="G43" s="99">
        <f>'7-11л. МЕНЮ '!F264</f>
        <v>154.78300000000002</v>
      </c>
      <c r="H43" s="99">
        <f>'7-11л. МЕНЮ '!F317</f>
        <v>134.97899999999998</v>
      </c>
      <c r="I43" s="99">
        <f>'7-11л. МЕНЮ '!F428</f>
        <v>148.17700000000002</v>
      </c>
      <c r="J43" s="99">
        <f>'7-11л. МЕНЮ '!F484</f>
        <v>157.14400000000001</v>
      </c>
      <c r="K43" s="99">
        <f>'7-11л. МЕНЮ '!F539</f>
        <v>150.17599999999999</v>
      </c>
      <c r="L43" s="99">
        <f>'7-11л. МЕНЮ '!F594</f>
        <v>151.642</v>
      </c>
      <c r="M43" s="1174">
        <f>'7-11л. МЕНЮ '!F648</f>
        <v>146.61099999999999</v>
      </c>
      <c r="N43" s="1177">
        <f t="shared" si="0"/>
        <v>1507.5</v>
      </c>
      <c r="O43" s="1742">
        <f t="shared" si="2"/>
        <v>0</v>
      </c>
      <c r="P43" s="2461">
        <f t="shared" si="3"/>
        <v>1507.5</v>
      </c>
      <c r="Q43" s="2447">
        <v>335</v>
      </c>
      <c r="S43" s="3080"/>
      <c r="T43" s="795"/>
      <c r="U43" s="405"/>
      <c r="V43" s="115"/>
      <c r="W43" s="115"/>
      <c r="X43" s="115"/>
      <c r="Y43" s="115"/>
      <c r="Z43" s="783"/>
      <c r="AA43" s="135"/>
      <c r="AB43" s="784"/>
      <c r="AC43" s="115"/>
      <c r="AD43" s="785"/>
      <c r="AF43" s="115"/>
      <c r="AH43" s="115"/>
      <c r="AI43" s="115"/>
    </row>
    <row r="44" spans="1:35" ht="15" customHeight="1" thickBot="1">
      <c r="A44" s="564">
        <v>35</v>
      </c>
      <c r="B44" s="565" t="s">
        <v>58</v>
      </c>
      <c r="C44" s="2407">
        <f t="shared" si="1"/>
        <v>1057.5</v>
      </c>
      <c r="D44" s="811">
        <f>'7-11л. МЕНЮ '!G100</f>
        <v>1059.33</v>
      </c>
      <c r="E44" s="103">
        <f>'7-11л. МЕНЮ '!G152</f>
        <v>1054.43</v>
      </c>
      <c r="F44" s="103">
        <f>'7-11л. МЕНЮ '!G210</f>
        <v>1062.4490000000001</v>
      </c>
      <c r="G44" s="103">
        <f>'7-11л. МЕНЮ '!G264</f>
        <v>1057.672</v>
      </c>
      <c r="H44" s="103">
        <f>'7-11л. МЕНЮ '!G317</f>
        <v>1053.6190000000001</v>
      </c>
      <c r="I44" s="103">
        <f>'7-11л. МЕНЮ '!G428</f>
        <v>1053.1540000000002</v>
      </c>
      <c r="J44" s="137">
        <f>'7-11л. МЕНЮ '!G484</f>
        <v>1062.491</v>
      </c>
      <c r="K44" s="103">
        <f>'7-11л. МЕНЮ '!G539</f>
        <v>1055.835</v>
      </c>
      <c r="L44" s="103">
        <f>'7-11л. МЕНЮ '!G594</f>
        <v>1058.893</v>
      </c>
      <c r="M44" s="1175">
        <f>'7-11л. МЕНЮ '!G648</f>
        <v>1057.127</v>
      </c>
      <c r="N44" s="1178">
        <f t="shared" si="0"/>
        <v>10575</v>
      </c>
      <c r="O44" s="1884">
        <f t="shared" si="2"/>
        <v>0</v>
      </c>
      <c r="P44" s="2463">
        <f t="shared" si="3"/>
        <v>10575</v>
      </c>
      <c r="Q44" s="2448">
        <v>2350</v>
      </c>
      <c r="S44" s="786"/>
      <c r="T44" s="795"/>
      <c r="U44" s="405"/>
      <c r="V44" s="115"/>
      <c r="W44" s="115"/>
      <c r="X44" s="115"/>
      <c r="Y44" s="115"/>
      <c r="Z44" s="802"/>
      <c r="AA44" s="135"/>
      <c r="AB44" s="784"/>
      <c r="AC44" s="115"/>
      <c r="AD44" s="785"/>
      <c r="AF44" s="115"/>
      <c r="AH44" s="115"/>
      <c r="AI44" s="115"/>
    </row>
    <row r="47" spans="1:35" ht="13.5" customHeight="1"/>
    <row r="48" spans="1:35" ht="12.75" customHeight="1"/>
    <row r="49" spans="1:17" ht="12.75" customHeight="1"/>
    <row r="50" spans="1:17" ht="11.25" customHeight="1"/>
    <row r="51" spans="1:17" ht="11.25" customHeight="1"/>
    <row r="53" spans="1:17">
      <c r="A53" t="s">
        <v>231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7">
      <c r="A54" t="s">
        <v>232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</row>
    <row r="55" spans="1:17">
      <c r="A55" t="s">
        <v>233</v>
      </c>
      <c r="N55" s="286"/>
      <c r="O55" s="286"/>
    </row>
    <row r="56" spans="1:1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86"/>
      <c r="Q56" s="286"/>
    </row>
    <row r="57" spans="1:17">
      <c r="A57" s="1" t="s">
        <v>234</v>
      </c>
    </row>
    <row r="58" spans="1:17">
      <c r="A58" t="s">
        <v>235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86"/>
      <c r="Q59" s="286"/>
    </row>
    <row r="67" ht="13.5" customHeight="1"/>
    <row r="69" ht="13.5" customHeight="1"/>
    <row r="70" ht="12" customHeight="1"/>
    <row r="72" ht="12.75" customHeight="1"/>
    <row r="74" ht="12.75" customHeight="1"/>
    <row r="76" ht="12.75" customHeight="1"/>
    <row r="78" ht="12.75" customHeight="1"/>
    <row r="79" hidden="1"/>
    <row r="86" spans="1:28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</row>
    <row r="87" spans="1:28">
      <c r="A87" s="211"/>
      <c r="B87" s="115"/>
      <c r="C87" s="211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209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</row>
    <row r="88" spans="1:28">
      <c r="A88" s="115"/>
      <c r="B88" s="135"/>
      <c r="C88" s="405"/>
      <c r="D88" s="215"/>
      <c r="E88" s="215"/>
      <c r="F88" s="215"/>
      <c r="G88" s="215"/>
      <c r="H88" s="215"/>
      <c r="I88" s="215"/>
      <c r="J88" s="215"/>
      <c r="K88" s="215"/>
      <c r="L88" s="135"/>
      <c r="M88" s="135"/>
      <c r="N88" s="107"/>
      <c r="O88" s="107"/>
      <c r="P88" s="135"/>
      <c r="Q88" s="405"/>
      <c r="R88" s="115"/>
      <c r="S88" s="405"/>
      <c r="T88" s="135"/>
      <c r="U88" s="115"/>
      <c r="V88" s="115"/>
      <c r="W88" s="115"/>
      <c r="X88" s="115"/>
      <c r="Y88" s="115"/>
      <c r="Z88" s="115"/>
      <c r="AA88" s="115"/>
      <c r="AB88" s="115"/>
    </row>
    <row r="89" spans="1:28">
      <c r="A89" s="115"/>
      <c r="B89" s="135"/>
      <c r="C89" s="107"/>
      <c r="D89" s="215"/>
      <c r="E89" s="215"/>
      <c r="F89" s="215"/>
      <c r="G89" s="215"/>
      <c r="H89" s="215"/>
      <c r="I89" s="215"/>
      <c r="J89" s="215"/>
      <c r="K89" s="215"/>
      <c r="L89" s="135"/>
      <c r="M89" s="135"/>
      <c r="N89" s="107"/>
      <c r="O89" s="107"/>
      <c r="P89" s="135"/>
      <c r="Q89" s="405"/>
      <c r="R89" s="115"/>
      <c r="S89" s="405"/>
      <c r="T89" s="135"/>
      <c r="U89" s="115"/>
      <c r="V89" s="115"/>
      <c r="W89" s="115"/>
      <c r="X89" s="115"/>
      <c r="Y89" s="115"/>
      <c r="Z89" s="115"/>
      <c r="AA89" s="115"/>
      <c r="AB89" s="115"/>
    </row>
    <row r="90" spans="1:28">
      <c r="A90" s="115"/>
      <c r="B90" s="405"/>
      <c r="C90" s="405"/>
      <c r="D90" s="215"/>
      <c r="E90" s="215"/>
      <c r="F90" s="215"/>
      <c r="G90" s="215"/>
      <c r="H90" s="115"/>
      <c r="I90" s="115"/>
      <c r="J90" s="215"/>
      <c r="K90" s="113"/>
      <c r="L90" s="135"/>
      <c r="M90" s="135"/>
      <c r="N90" s="107"/>
      <c r="O90" s="107"/>
      <c r="P90" s="405"/>
      <c r="Q90" s="405"/>
      <c r="R90" s="115"/>
      <c r="S90" s="405"/>
      <c r="T90" s="135"/>
      <c r="U90" s="115"/>
      <c r="V90" s="115"/>
      <c r="W90" s="115"/>
      <c r="X90" s="115"/>
      <c r="Y90" s="115"/>
      <c r="Z90" s="115"/>
      <c r="AA90" s="778"/>
      <c r="AB90" s="115"/>
    </row>
    <row r="91" spans="1:28">
      <c r="A91" s="115"/>
      <c r="B91" s="135"/>
      <c r="C91" s="13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107"/>
      <c r="O91" s="107"/>
      <c r="P91" s="405"/>
      <c r="Q91" s="405"/>
      <c r="R91" s="115"/>
      <c r="S91" s="405"/>
      <c r="T91" s="135"/>
      <c r="U91" s="115"/>
      <c r="V91" s="115"/>
      <c r="W91" s="115"/>
      <c r="X91" s="115"/>
      <c r="Y91" s="366"/>
      <c r="Z91" s="115"/>
      <c r="AA91" s="778"/>
      <c r="AB91" s="115"/>
    </row>
    <row r="92" spans="1:28">
      <c r="A92" s="115"/>
      <c r="B92" s="405"/>
      <c r="C92" s="11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107"/>
      <c r="O92" s="107"/>
      <c r="P92" s="135"/>
      <c r="Q92" s="405"/>
      <c r="R92" s="115"/>
      <c r="S92" s="405"/>
      <c r="T92" s="135"/>
      <c r="U92" s="115"/>
      <c r="V92" s="115"/>
      <c r="W92" s="115"/>
      <c r="X92" s="115"/>
      <c r="Y92" s="366"/>
      <c r="Z92" s="115"/>
      <c r="AA92" s="779"/>
      <c r="AB92" s="115"/>
    </row>
    <row r="93" spans="1:28">
      <c r="A93" s="115"/>
      <c r="B93" s="135"/>
      <c r="C93" s="215"/>
      <c r="D93" s="135"/>
      <c r="E93" s="135"/>
      <c r="F93" s="135"/>
      <c r="G93" s="135"/>
      <c r="H93" s="110"/>
      <c r="I93" s="135"/>
      <c r="J93" s="135"/>
      <c r="K93" s="135"/>
      <c r="L93" s="135"/>
      <c r="M93" s="110"/>
      <c r="N93" s="107"/>
      <c r="O93" s="107"/>
      <c r="P93" s="215"/>
      <c r="Q93" s="405"/>
      <c r="R93" s="135"/>
      <c r="S93" s="405"/>
      <c r="T93" s="135"/>
      <c r="U93" s="115"/>
      <c r="V93" s="296"/>
      <c r="W93" s="405"/>
      <c r="X93" s="169"/>
      <c r="Y93" s="780"/>
      <c r="Z93" s="115"/>
      <c r="AA93" s="779"/>
      <c r="AB93" s="115"/>
    </row>
    <row r="94" spans="1:28">
      <c r="A94" s="169"/>
      <c r="B94" s="135"/>
      <c r="C94" s="781"/>
      <c r="D94" s="797"/>
      <c r="E94" s="782"/>
      <c r="F94" s="782"/>
      <c r="G94" s="782"/>
      <c r="H94" s="782"/>
      <c r="I94" s="782"/>
      <c r="J94" s="782"/>
      <c r="K94" s="782"/>
      <c r="L94" s="782"/>
      <c r="M94" s="782"/>
      <c r="N94" s="781"/>
      <c r="O94" s="405"/>
      <c r="P94" s="405"/>
      <c r="Q94" s="115"/>
      <c r="R94" s="612"/>
      <c r="S94" s="115"/>
      <c r="T94" s="115"/>
      <c r="U94" s="115"/>
      <c r="V94" s="783"/>
      <c r="W94" s="135"/>
      <c r="X94" s="130"/>
      <c r="Y94" s="784"/>
      <c r="Z94" s="115"/>
      <c r="AA94" s="785"/>
      <c r="AB94" s="115"/>
    </row>
    <row r="95" spans="1:28">
      <c r="A95" s="169"/>
      <c r="B95" s="135"/>
      <c r="C95" s="781"/>
      <c r="D95" s="797"/>
      <c r="E95" s="782"/>
      <c r="F95" s="782"/>
      <c r="G95" s="782"/>
      <c r="H95" s="782"/>
      <c r="I95" s="782"/>
      <c r="J95" s="782"/>
      <c r="K95" s="782"/>
      <c r="L95" s="782"/>
      <c r="M95" s="782"/>
      <c r="N95" s="786"/>
      <c r="O95" s="787"/>
      <c r="P95" s="405"/>
      <c r="Q95" s="115"/>
      <c r="R95" s="115"/>
      <c r="S95" s="115"/>
      <c r="T95" s="115"/>
      <c r="U95" s="115"/>
      <c r="V95" s="783"/>
      <c r="W95" s="135"/>
      <c r="X95" s="130"/>
      <c r="Y95" s="784"/>
      <c r="Z95" s="115"/>
      <c r="AA95" s="785"/>
      <c r="AB95" s="115"/>
    </row>
    <row r="96" spans="1:28">
      <c r="A96" s="169"/>
      <c r="B96" s="135"/>
      <c r="C96" s="781"/>
      <c r="D96" s="797"/>
      <c r="E96" s="782"/>
      <c r="F96" s="782"/>
      <c r="G96" s="797"/>
      <c r="H96" s="782"/>
      <c r="I96" s="782"/>
      <c r="J96" s="797"/>
      <c r="K96" s="782"/>
      <c r="L96" s="782"/>
      <c r="M96" s="782"/>
      <c r="N96" s="781"/>
      <c r="O96" s="787"/>
      <c r="P96" s="405"/>
      <c r="Q96" s="115"/>
      <c r="R96" s="115"/>
      <c r="S96" s="115"/>
      <c r="T96" s="115"/>
      <c r="U96" s="115"/>
      <c r="V96" s="783"/>
      <c r="W96" s="135"/>
      <c r="X96" s="130"/>
      <c r="Y96" s="784"/>
      <c r="Z96" s="115"/>
      <c r="AA96" s="788"/>
      <c r="AB96" s="115"/>
    </row>
    <row r="97" spans="1:28">
      <c r="A97" s="169"/>
      <c r="B97" s="135"/>
      <c r="C97" s="781"/>
      <c r="D97" s="797"/>
      <c r="E97" s="782"/>
      <c r="F97" s="782"/>
      <c r="G97" s="782"/>
      <c r="H97" s="782"/>
      <c r="I97" s="782"/>
      <c r="J97" s="782"/>
      <c r="K97" s="782"/>
      <c r="L97" s="782"/>
      <c r="M97" s="797"/>
      <c r="N97" s="789"/>
      <c r="O97" s="787"/>
      <c r="P97" s="405"/>
      <c r="Q97" s="115"/>
      <c r="R97" s="115"/>
      <c r="S97" s="115"/>
      <c r="T97" s="115"/>
      <c r="U97" s="115"/>
      <c r="V97" s="783"/>
      <c r="W97" s="135"/>
      <c r="X97" s="130"/>
      <c r="Y97" s="784"/>
      <c r="Z97" s="115"/>
      <c r="AA97" s="785"/>
      <c r="AB97" s="115"/>
    </row>
    <row r="98" spans="1:28">
      <c r="A98" s="169"/>
      <c r="B98" s="135"/>
      <c r="C98" s="781"/>
      <c r="D98" s="797"/>
      <c r="E98" s="782"/>
      <c r="F98" s="782"/>
      <c r="G98" s="782"/>
      <c r="H98" s="782"/>
      <c r="I98" s="782"/>
      <c r="J98" s="782"/>
      <c r="K98" s="782"/>
      <c r="L98" s="782"/>
      <c r="M98" s="782"/>
      <c r="N98" s="781"/>
      <c r="O98" s="787"/>
      <c r="P98" s="405"/>
      <c r="Q98" s="115"/>
      <c r="R98" s="115"/>
      <c r="S98" s="115"/>
      <c r="T98" s="115"/>
      <c r="U98" s="115"/>
      <c r="V98" s="783"/>
      <c r="W98" s="135"/>
      <c r="X98" s="130"/>
      <c r="Y98" s="784"/>
      <c r="Z98" s="115"/>
      <c r="AA98" s="790"/>
      <c r="AB98" s="115"/>
    </row>
    <row r="99" spans="1:28">
      <c r="A99" s="169"/>
      <c r="B99" s="135"/>
      <c r="C99" s="781"/>
      <c r="D99" s="797"/>
      <c r="E99" s="782"/>
      <c r="F99" s="782"/>
      <c r="G99" s="782"/>
      <c r="H99" s="782"/>
      <c r="I99" s="782"/>
      <c r="J99" s="782"/>
      <c r="K99" s="782"/>
      <c r="L99" s="782"/>
      <c r="M99" s="782"/>
      <c r="N99" s="781"/>
      <c r="O99" s="787"/>
      <c r="P99" s="405"/>
      <c r="Q99" s="115"/>
      <c r="R99" s="115"/>
      <c r="S99" s="115"/>
      <c r="T99" s="115"/>
      <c r="U99" s="115"/>
      <c r="V99" s="783"/>
      <c r="W99" s="135"/>
      <c r="X99" s="130"/>
      <c r="Y99" s="784"/>
      <c r="Z99" s="115"/>
      <c r="AA99" s="788"/>
      <c r="AB99" s="115"/>
    </row>
    <row r="100" spans="1:28">
      <c r="A100" s="169"/>
      <c r="B100" s="135"/>
      <c r="C100" s="781"/>
      <c r="D100" s="797"/>
      <c r="E100" s="782"/>
      <c r="F100" s="107"/>
      <c r="G100" s="792"/>
      <c r="H100" s="797"/>
      <c r="I100" s="782"/>
      <c r="J100" s="782"/>
      <c r="K100" s="782"/>
      <c r="L100" s="782"/>
      <c r="M100" s="782"/>
      <c r="N100" s="791"/>
      <c r="O100" s="787"/>
      <c r="P100" s="405"/>
      <c r="Q100" s="115"/>
      <c r="R100" s="115"/>
      <c r="S100" s="115"/>
      <c r="T100" s="115"/>
      <c r="U100" s="115"/>
      <c r="V100" s="783"/>
      <c r="W100" s="135"/>
      <c r="X100" s="130"/>
      <c r="Y100" s="784"/>
      <c r="Z100" s="115"/>
      <c r="AA100" s="790"/>
      <c r="AB100" s="115"/>
    </row>
    <row r="101" spans="1:28">
      <c r="A101" s="169"/>
      <c r="B101" s="135"/>
      <c r="C101" s="781"/>
      <c r="D101" s="797"/>
      <c r="E101" s="782"/>
      <c r="F101" s="782"/>
      <c r="G101" s="782"/>
      <c r="H101" s="782"/>
      <c r="I101" s="782"/>
      <c r="J101" s="782"/>
      <c r="K101" s="782"/>
      <c r="L101" s="782"/>
      <c r="M101" s="782"/>
      <c r="N101" s="781"/>
      <c r="O101" s="787"/>
      <c r="P101" s="405"/>
      <c r="Q101" s="115"/>
      <c r="R101" s="115"/>
      <c r="S101" s="115"/>
      <c r="T101" s="115"/>
      <c r="U101" s="115"/>
      <c r="V101" s="783"/>
      <c r="W101" s="135"/>
      <c r="X101" s="130"/>
      <c r="Y101" s="784"/>
      <c r="Z101" s="115"/>
      <c r="AA101" s="785"/>
      <c r="AB101" s="115"/>
    </row>
    <row r="102" spans="1:28">
      <c r="A102" s="169"/>
      <c r="B102" s="135"/>
      <c r="C102" s="781"/>
      <c r="D102" s="797"/>
      <c r="E102" s="782"/>
      <c r="F102" s="782"/>
      <c r="G102" s="782"/>
      <c r="H102" s="782"/>
      <c r="I102" s="782"/>
      <c r="J102" s="782"/>
      <c r="K102" s="782"/>
      <c r="L102" s="782"/>
      <c r="M102" s="782"/>
      <c r="N102" s="781"/>
      <c r="O102" s="787"/>
      <c r="P102" s="405"/>
      <c r="Q102" s="115"/>
      <c r="R102" s="115"/>
      <c r="S102" s="115"/>
      <c r="T102" s="115"/>
      <c r="U102" s="115"/>
      <c r="V102" s="783"/>
      <c r="W102" s="135"/>
      <c r="X102" s="130"/>
      <c r="Y102" s="784"/>
      <c r="Z102" s="115"/>
      <c r="AA102" s="785"/>
      <c r="AB102" s="115"/>
    </row>
    <row r="103" spans="1:28" ht="12.75" customHeight="1">
      <c r="A103" s="169"/>
      <c r="B103" s="135"/>
      <c r="C103" s="781"/>
      <c r="D103" s="797"/>
      <c r="E103" s="782"/>
      <c r="F103" s="782"/>
      <c r="G103" s="782"/>
      <c r="H103" s="782"/>
      <c r="I103" s="782"/>
      <c r="J103" s="782"/>
      <c r="K103" s="782"/>
      <c r="L103" s="782"/>
      <c r="M103" s="782"/>
      <c r="N103" s="781"/>
      <c r="O103" s="787"/>
      <c r="P103" s="405"/>
      <c r="Q103" s="115"/>
      <c r="R103" s="115"/>
      <c r="S103" s="115"/>
      <c r="T103" s="115"/>
      <c r="U103" s="115"/>
      <c r="V103" s="783"/>
      <c r="W103" s="135"/>
      <c r="X103" s="130"/>
      <c r="Y103" s="784"/>
      <c r="Z103" s="115"/>
      <c r="AA103" s="785"/>
      <c r="AB103" s="115"/>
    </row>
    <row r="104" spans="1:28" ht="13.5" customHeight="1">
      <c r="A104" s="169"/>
      <c r="B104" s="135"/>
      <c r="C104" s="781"/>
      <c r="D104" s="797"/>
      <c r="E104" s="782"/>
      <c r="F104" s="782"/>
      <c r="G104" s="782"/>
      <c r="H104" s="782"/>
      <c r="I104" s="782"/>
      <c r="J104" s="782"/>
      <c r="K104" s="782"/>
      <c r="L104" s="782"/>
      <c r="M104" s="782"/>
      <c r="N104" s="781"/>
      <c r="O104" s="787"/>
      <c r="P104" s="405"/>
      <c r="Q104" s="115"/>
      <c r="R104" s="115"/>
      <c r="S104" s="115"/>
      <c r="T104" s="115"/>
      <c r="U104" s="115"/>
      <c r="V104" s="783"/>
      <c r="W104" s="135"/>
      <c r="X104" s="130"/>
      <c r="Y104" s="784"/>
      <c r="Z104" s="115"/>
      <c r="AA104" s="785"/>
      <c r="AB104" s="115"/>
    </row>
    <row r="105" spans="1:28" ht="12.75" customHeight="1">
      <c r="A105" s="169"/>
      <c r="B105" s="135"/>
      <c r="C105" s="781"/>
      <c r="D105" s="797"/>
      <c r="E105" s="782"/>
      <c r="F105" s="782"/>
      <c r="G105" s="782"/>
      <c r="H105" s="782"/>
      <c r="I105" s="782"/>
      <c r="J105" s="782"/>
      <c r="K105" s="782"/>
      <c r="L105" s="782"/>
      <c r="M105" s="782"/>
      <c r="N105" s="781"/>
      <c r="O105" s="787"/>
      <c r="P105" s="405"/>
      <c r="Q105" s="115"/>
      <c r="R105" s="115"/>
      <c r="S105" s="115"/>
      <c r="T105" s="115"/>
      <c r="U105" s="115"/>
      <c r="V105" s="783"/>
      <c r="W105" s="135"/>
      <c r="X105" s="130"/>
      <c r="Y105" s="784"/>
      <c r="Z105" s="115"/>
      <c r="AA105" s="785"/>
      <c r="AB105" s="115"/>
    </row>
    <row r="106" spans="1:28">
      <c r="A106" s="169"/>
      <c r="B106" s="135"/>
      <c r="C106" s="781"/>
      <c r="D106" s="797"/>
      <c r="E106" s="782"/>
      <c r="F106" s="782"/>
      <c r="G106" s="782"/>
      <c r="H106" s="782"/>
      <c r="I106" s="782"/>
      <c r="J106" s="782"/>
      <c r="K106" s="782"/>
      <c r="L106" s="782"/>
      <c r="M106" s="782"/>
      <c r="N106" s="781"/>
      <c r="O106" s="787"/>
      <c r="P106" s="405"/>
      <c r="Q106" s="115"/>
      <c r="R106" s="115"/>
      <c r="S106" s="115"/>
      <c r="T106" s="115"/>
      <c r="U106" s="115"/>
      <c r="V106" s="783"/>
      <c r="W106" s="135"/>
      <c r="X106" s="130"/>
      <c r="Y106" s="784"/>
      <c r="Z106" s="115"/>
      <c r="AA106" s="785"/>
      <c r="AB106" s="115"/>
    </row>
    <row r="107" spans="1:28">
      <c r="A107" s="169"/>
      <c r="B107" s="135"/>
      <c r="C107" s="781"/>
      <c r="D107" s="797"/>
      <c r="E107" s="782"/>
      <c r="F107" s="782"/>
      <c r="G107" s="782"/>
      <c r="H107" s="782"/>
      <c r="I107" s="782"/>
      <c r="J107" s="782"/>
      <c r="K107" s="782"/>
      <c r="L107" s="782"/>
      <c r="M107" s="782"/>
      <c r="N107" s="781"/>
      <c r="O107" s="787"/>
      <c r="P107" s="405"/>
      <c r="Q107" s="115"/>
      <c r="R107" s="115"/>
      <c r="S107" s="115"/>
      <c r="T107" s="115"/>
      <c r="U107" s="115"/>
      <c r="V107" s="783"/>
      <c r="W107" s="135"/>
      <c r="X107" s="130"/>
      <c r="Y107" s="784"/>
      <c r="Z107" s="115"/>
      <c r="AA107" s="785"/>
      <c r="AB107" s="115"/>
    </row>
    <row r="108" spans="1:28">
      <c r="A108" s="169"/>
      <c r="B108" s="135"/>
      <c r="C108" s="781"/>
      <c r="D108" s="797"/>
      <c r="E108" s="782"/>
      <c r="F108" s="782"/>
      <c r="G108" s="782"/>
      <c r="H108" s="782"/>
      <c r="I108" s="782"/>
      <c r="J108" s="782"/>
      <c r="K108" s="782"/>
      <c r="L108" s="782"/>
      <c r="M108" s="782"/>
      <c r="N108" s="781"/>
      <c r="O108" s="787"/>
      <c r="P108" s="405"/>
      <c r="Q108" s="115"/>
      <c r="R108" s="115"/>
      <c r="S108" s="115"/>
      <c r="T108" s="115"/>
      <c r="U108" s="115"/>
      <c r="V108" s="783"/>
      <c r="W108" s="135"/>
      <c r="X108" s="130"/>
      <c r="Y108" s="784"/>
      <c r="Z108" s="115"/>
      <c r="AA108" s="788"/>
      <c r="AB108" s="115"/>
    </row>
    <row r="109" spans="1:28" ht="12.75" customHeight="1">
      <c r="A109" s="169"/>
      <c r="B109" s="135"/>
      <c r="C109" s="781"/>
      <c r="D109" s="800"/>
      <c r="E109" s="792"/>
      <c r="F109" s="793"/>
      <c r="G109" s="782"/>
      <c r="H109" s="782"/>
      <c r="I109" s="782"/>
      <c r="J109" s="782"/>
      <c r="K109" s="792"/>
      <c r="L109" s="792"/>
      <c r="M109" s="782"/>
      <c r="N109" s="786"/>
      <c r="O109" s="787"/>
      <c r="P109" s="405"/>
      <c r="Q109" s="115"/>
      <c r="R109" s="115"/>
      <c r="S109" s="115"/>
      <c r="T109" s="115"/>
      <c r="U109" s="115"/>
      <c r="V109" s="783"/>
      <c r="W109" s="135"/>
      <c r="X109" s="130"/>
      <c r="Y109" s="784"/>
      <c r="Z109" s="115"/>
      <c r="AA109" s="794"/>
      <c r="AB109" s="115"/>
    </row>
    <row r="110" spans="1:28" ht="12.75" customHeight="1">
      <c r="A110" s="169"/>
      <c r="B110" s="135"/>
      <c r="C110" s="781"/>
      <c r="D110" s="800"/>
      <c r="E110" s="792"/>
      <c r="F110" s="793"/>
      <c r="G110" s="782"/>
      <c r="H110" s="782"/>
      <c r="I110" s="782"/>
      <c r="J110" s="782"/>
      <c r="K110" s="792"/>
      <c r="L110" s="792"/>
      <c r="M110" s="782"/>
      <c r="N110" s="781"/>
      <c r="O110" s="787"/>
      <c r="P110" s="405"/>
      <c r="Q110" s="115"/>
      <c r="R110" s="115"/>
      <c r="S110" s="115"/>
      <c r="T110" s="115"/>
      <c r="U110" s="115"/>
      <c r="V110" s="783"/>
      <c r="W110" s="135"/>
      <c r="X110" s="130"/>
      <c r="Y110" s="784"/>
      <c r="Z110" s="115"/>
      <c r="AA110" s="785"/>
      <c r="AB110" s="115"/>
    </row>
    <row r="111" spans="1:28" ht="11.25" customHeight="1">
      <c r="A111" s="169"/>
      <c r="B111" s="135"/>
      <c r="C111" s="781"/>
      <c r="D111" s="800"/>
      <c r="E111" s="792"/>
      <c r="F111" s="793"/>
      <c r="G111" s="782"/>
      <c r="H111" s="782"/>
      <c r="I111" s="782"/>
      <c r="J111" s="782"/>
      <c r="K111" s="792"/>
      <c r="L111" s="792"/>
      <c r="M111" s="782"/>
      <c r="N111" s="781"/>
      <c r="O111" s="787"/>
      <c r="P111" s="405"/>
      <c r="Q111" s="115"/>
      <c r="R111" s="115"/>
      <c r="S111" s="115"/>
      <c r="T111" s="115"/>
      <c r="U111" s="115"/>
      <c r="V111" s="783"/>
      <c r="W111" s="135"/>
      <c r="X111" s="130"/>
      <c r="Y111" s="784"/>
      <c r="Z111" s="115"/>
      <c r="AA111" s="785"/>
      <c r="AB111" s="115"/>
    </row>
    <row r="112" spans="1:28" ht="12.75" customHeight="1">
      <c r="A112" s="169"/>
      <c r="B112" s="135"/>
      <c r="C112" s="781"/>
      <c r="D112" s="800"/>
      <c r="E112" s="792"/>
      <c r="F112" s="793"/>
      <c r="G112" s="782"/>
      <c r="H112" s="804"/>
      <c r="I112" s="782"/>
      <c r="J112" s="804"/>
      <c r="K112" s="797"/>
      <c r="L112" s="797"/>
      <c r="M112" s="782"/>
      <c r="N112" s="781"/>
      <c r="O112" s="787"/>
      <c r="P112" s="405"/>
      <c r="Q112" s="115"/>
      <c r="R112" s="115"/>
      <c r="S112" s="115"/>
      <c r="T112" s="115"/>
      <c r="U112" s="115"/>
      <c r="V112" s="783"/>
      <c r="W112" s="135"/>
      <c r="X112" s="130"/>
      <c r="Y112" s="784"/>
      <c r="Z112" s="115"/>
      <c r="AA112" s="790"/>
      <c r="AB112" s="115"/>
    </row>
    <row r="113" spans="1:28" ht="13.5" customHeight="1">
      <c r="A113" s="169"/>
      <c r="B113" s="135"/>
      <c r="C113" s="781"/>
      <c r="D113" s="800"/>
      <c r="E113" s="797"/>
      <c r="F113" s="793"/>
      <c r="G113" s="782"/>
      <c r="H113" s="782"/>
      <c r="I113" s="782"/>
      <c r="J113" s="782"/>
      <c r="K113" s="797"/>
      <c r="L113" s="797"/>
      <c r="M113" s="782"/>
      <c r="N113" s="781"/>
      <c r="O113" s="787"/>
      <c r="P113" s="405"/>
      <c r="Q113" s="115"/>
      <c r="R113" s="115"/>
      <c r="S113" s="115"/>
      <c r="T113" s="115"/>
      <c r="U113" s="115"/>
      <c r="V113" s="783"/>
      <c r="W113" s="135"/>
      <c r="X113" s="130"/>
      <c r="Y113" s="784"/>
      <c r="Z113" s="115"/>
      <c r="AA113" s="785"/>
      <c r="AB113" s="115"/>
    </row>
    <row r="114" spans="1:28" ht="14.25" customHeight="1">
      <c r="A114" s="169"/>
      <c r="B114" s="135"/>
      <c r="C114" s="781"/>
      <c r="D114" s="800"/>
      <c r="E114" s="792"/>
      <c r="F114" s="793"/>
      <c r="G114" s="782"/>
      <c r="H114" s="782"/>
      <c r="I114" s="782"/>
      <c r="J114" s="782"/>
      <c r="K114" s="797"/>
      <c r="L114" s="792"/>
      <c r="M114" s="782"/>
      <c r="N114" s="781"/>
      <c r="O114" s="787"/>
      <c r="P114" s="405"/>
      <c r="Q114" s="115"/>
      <c r="R114" s="115"/>
      <c r="S114" s="115"/>
      <c r="T114" s="115"/>
      <c r="U114" s="115"/>
      <c r="V114" s="783"/>
      <c r="W114" s="135"/>
      <c r="X114" s="130"/>
      <c r="Y114" s="784"/>
      <c r="Z114" s="115"/>
      <c r="AA114" s="785"/>
      <c r="AB114" s="115"/>
    </row>
    <row r="115" spans="1:28">
      <c r="A115" s="169"/>
      <c r="B115" s="135"/>
      <c r="C115" s="781"/>
      <c r="D115" s="800"/>
      <c r="E115" s="797"/>
      <c r="F115" s="793"/>
      <c r="G115" s="782"/>
      <c r="H115" s="782"/>
      <c r="I115" s="782"/>
      <c r="J115" s="782"/>
      <c r="K115" s="793"/>
      <c r="L115" s="793"/>
      <c r="M115" s="107"/>
      <c r="N115" s="781"/>
      <c r="O115" s="787"/>
      <c r="P115" s="405"/>
      <c r="Q115" s="115"/>
      <c r="R115" s="115"/>
      <c r="S115" s="115"/>
      <c r="T115" s="115"/>
      <c r="U115" s="115"/>
      <c r="V115" s="783"/>
      <c r="W115" s="135"/>
      <c r="X115" s="130"/>
      <c r="Y115" s="784"/>
      <c r="Z115" s="115"/>
      <c r="AA115" s="785"/>
      <c r="AB115" s="115"/>
    </row>
    <row r="116" spans="1:28" ht="14.25" customHeight="1">
      <c r="A116" s="169"/>
      <c r="B116" s="135"/>
      <c r="C116" s="781"/>
      <c r="D116" s="800"/>
      <c r="E116" s="797"/>
      <c r="F116" s="797"/>
      <c r="G116" s="782"/>
      <c r="H116" s="782"/>
      <c r="I116" s="782"/>
      <c r="J116" s="792"/>
      <c r="K116" s="804"/>
      <c r="L116" s="797"/>
      <c r="M116" s="793"/>
      <c r="N116" s="781"/>
      <c r="O116" s="787"/>
      <c r="P116" s="405"/>
      <c r="Q116" s="115"/>
      <c r="R116" s="115"/>
      <c r="S116" s="115"/>
      <c r="T116" s="115"/>
      <c r="U116" s="115"/>
      <c r="V116" s="783"/>
      <c r="W116" s="135"/>
      <c r="X116" s="130"/>
      <c r="Y116" s="784"/>
      <c r="Z116" s="115"/>
      <c r="AA116" s="785"/>
      <c r="AB116" s="115"/>
    </row>
    <row r="117" spans="1:28">
      <c r="A117" s="169"/>
      <c r="B117" s="135"/>
      <c r="C117" s="781"/>
      <c r="D117" s="800"/>
      <c r="E117" s="792"/>
      <c r="F117" s="793"/>
      <c r="G117" s="782"/>
      <c r="H117" s="782"/>
      <c r="I117" s="782"/>
      <c r="J117" s="782"/>
      <c r="K117" s="792"/>
      <c r="L117" s="792"/>
      <c r="M117" s="782"/>
      <c r="N117" s="781"/>
      <c r="O117" s="787"/>
      <c r="P117" s="405"/>
      <c r="Q117" s="115"/>
      <c r="R117" s="115"/>
      <c r="S117" s="115"/>
      <c r="T117" s="115"/>
      <c r="U117" s="115"/>
      <c r="V117" s="783"/>
      <c r="W117" s="135"/>
      <c r="X117" s="130"/>
      <c r="Y117" s="784"/>
      <c r="Z117" s="115"/>
      <c r="AA117" s="785"/>
      <c r="AB117" s="115"/>
    </row>
    <row r="118" spans="1:28" ht="11.25" customHeight="1">
      <c r="A118" s="169"/>
      <c r="B118" s="135"/>
      <c r="C118" s="781"/>
      <c r="D118" s="800"/>
      <c r="E118" s="797"/>
      <c r="F118" s="793"/>
      <c r="G118" s="782"/>
      <c r="H118" s="782"/>
      <c r="I118" s="782"/>
      <c r="J118" s="782"/>
      <c r="K118" s="793"/>
      <c r="L118" s="793"/>
      <c r="M118" s="782"/>
      <c r="N118" s="781"/>
      <c r="O118" s="795"/>
      <c r="P118" s="405"/>
      <c r="Q118" s="115"/>
      <c r="R118" s="115"/>
      <c r="S118" s="115"/>
      <c r="T118" s="115"/>
      <c r="U118" s="115"/>
      <c r="V118" s="783"/>
      <c r="W118" s="135"/>
      <c r="X118" s="130"/>
      <c r="Y118" s="784"/>
      <c r="Z118" s="115"/>
      <c r="AA118" s="796"/>
      <c r="AB118" s="115"/>
    </row>
    <row r="119" spans="1:28">
      <c r="A119" s="169"/>
      <c r="B119" s="135"/>
      <c r="C119" s="781"/>
      <c r="D119" s="800"/>
      <c r="E119" s="792"/>
      <c r="F119" s="793"/>
      <c r="G119" s="782"/>
      <c r="H119" s="782"/>
      <c r="I119" s="782"/>
      <c r="J119" s="782"/>
      <c r="K119" s="793"/>
      <c r="L119" s="793"/>
      <c r="M119" s="782"/>
      <c r="N119" s="781"/>
      <c r="O119" s="787"/>
      <c r="P119" s="405"/>
      <c r="Q119" s="115"/>
      <c r="R119" s="115"/>
      <c r="S119" s="115"/>
      <c r="T119" s="115"/>
      <c r="U119" s="115"/>
      <c r="V119" s="783"/>
      <c r="W119" s="135"/>
      <c r="X119" s="130"/>
      <c r="Y119" s="784"/>
      <c r="Z119" s="115"/>
      <c r="AA119" s="785"/>
      <c r="AB119" s="115"/>
    </row>
    <row r="120" spans="1:28">
      <c r="A120" s="169"/>
      <c r="B120" s="135"/>
      <c r="C120" s="781"/>
      <c r="D120" s="800"/>
      <c r="E120" s="793"/>
      <c r="F120" s="797"/>
      <c r="G120" s="782"/>
      <c r="H120" s="782"/>
      <c r="I120" s="782"/>
      <c r="J120" s="782"/>
      <c r="K120" s="804"/>
      <c r="L120" s="797"/>
      <c r="M120" s="782"/>
      <c r="N120" s="781"/>
      <c r="O120" s="795"/>
      <c r="P120" s="405"/>
      <c r="Q120" s="115"/>
      <c r="R120" s="115"/>
      <c r="S120" s="115"/>
      <c r="T120" s="115"/>
      <c r="U120" s="115"/>
      <c r="V120" s="783"/>
      <c r="W120" s="135"/>
      <c r="X120" s="130"/>
      <c r="Y120" s="784"/>
      <c r="Z120" s="115"/>
      <c r="AA120" s="796"/>
      <c r="AB120" s="115"/>
    </row>
    <row r="121" spans="1:28" hidden="1">
      <c r="A121" s="169"/>
      <c r="B121" s="135"/>
      <c r="C121" s="781"/>
      <c r="D121" s="800"/>
      <c r="E121" s="797"/>
      <c r="F121" s="793"/>
      <c r="G121" s="782"/>
      <c r="H121" s="782"/>
      <c r="I121" s="782"/>
      <c r="J121" s="782"/>
      <c r="K121" s="792"/>
      <c r="L121" s="792"/>
      <c r="M121" s="782"/>
      <c r="N121" s="781"/>
      <c r="O121" s="787"/>
      <c r="P121" s="405"/>
      <c r="Q121" s="115"/>
      <c r="R121" s="115"/>
      <c r="S121" s="115"/>
      <c r="T121" s="115"/>
      <c r="U121" s="115"/>
      <c r="V121" s="783"/>
      <c r="W121" s="135"/>
      <c r="X121" s="130"/>
      <c r="Y121" s="784"/>
      <c r="Z121" s="115"/>
      <c r="AA121" s="790"/>
      <c r="AB121" s="115"/>
    </row>
    <row r="122" spans="1:28">
      <c r="A122" s="169"/>
      <c r="B122" s="110"/>
      <c r="C122" s="781"/>
      <c r="D122" s="800"/>
      <c r="E122" s="793"/>
      <c r="F122" s="793"/>
      <c r="G122" s="782"/>
      <c r="H122" s="782"/>
      <c r="I122" s="782"/>
      <c r="J122" s="782"/>
      <c r="K122" s="797"/>
      <c r="L122" s="797"/>
      <c r="M122" s="782"/>
      <c r="N122" s="781"/>
      <c r="O122" s="787"/>
      <c r="P122" s="405"/>
      <c r="Q122" s="115"/>
      <c r="R122" s="115"/>
      <c r="S122" s="115"/>
      <c r="T122" s="115"/>
      <c r="U122" s="115"/>
      <c r="V122" s="783"/>
      <c r="W122" s="135"/>
      <c r="X122" s="130"/>
      <c r="Y122" s="784"/>
      <c r="Z122" s="115"/>
      <c r="AA122" s="785"/>
      <c r="AB122" s="115"/>
    </row>
    <row r="123" spans="1:28">
      <c r="A123" s="169"/>
      <c r="B123" s="135"/>
      <c r="C123" s="781"/>
      <c r="D123" s="800"/>
      <c r="E123" s="792"/>
      <c r="F123" s="793"/>
      <c r="G123" s="804"/>
      <c r="H123" s="782"/>
      <c r="I123" s="782"/>
      <c r="J123" s="782"/>
      <c r="K123" s="792"/>
      <c r="L123" s="793"/>
      <c r="M123" s="782"/>
      <c r="N123" s="786"/>
      <c r="O123" s="795"/>
      <c r="P123" s="405"/>
      <c r="Q123" s="115"/>
      <c r="R123" s="115"/>
      <c r="S123" s="115"/>
      <c r="T123" s="115"/>
      <c r="U123" s="115"/>
      <c r="V123" s="783"/>
      <c r="W123" s="135"/>
      <c r="X123" s="130"/>
      <c r="Y123" s="784"/>
      <c r="Z123" s="115"/>
      <c r="AA123" s="796"/>
      <c r="AB123" s="115"/>
    </row>
    <row r="124" spans="1:28">
      <c r="A124" s="169"/>
      <c r="B124" s="135"/>
      <c r="C124" s="781"/>
      <c r="D124" s="800"/>
      <c r="E124" s="804"/>
      <c r="F124" s="804"/>
      <c r="G124" s="782"/>
      <c r="H124" s="782"/>
      <c r="I124" s="782"/>
      <c r="J124" s="782"/>
      <c r="K124" s="805"/>
      <c r="L124" s="804"/>
      <c r="M124" s="782"/>
      <c r="N124" s="786"/>
      <c r="O124" s="787"/>
      <c r="P124" s="405"/>
      <c r="Q124" s="115"/>
      <c r="R124" s="115"/>
      <c r="S124" s="115"/>
      <c r="T124" s="115"/>
      <c r="U124" s="115"/>
      <c r="V124" s="783"/>
      <c r="W124" s="135"/>
      <c r="X124" s="130"/>
      <c r="Y124" s="784"/>
      <c r="Z124" s="115"/>
      <c r="AA124" s="799"/>
      <c r="AB124" s="115"/>
    </row>
    <row r="125" spans="1:28">
      <c r="A125" s="169"/>
      <c r="B125" s="135"/>
      <c r="C125" s="781"/>
      <c r="D125" s="800"/>
      <c r="E125" s="166"/>
      <c r="F125" s="166"/>
      <c r="G125" s="166"/>
      <c r="H125" s="166"/>
      <c r="I125" s="166"/>
      <c r="J125" s="166"/>
      <c r="K125" s="166"/>
      <c r="L125" s="166"/>
      <c r="M125" s="166"/>
      <c r="N125" s="786"/>
      <c r="O125" s="787"/>
      <c r="P125" s="405"/>
      <c r="Q125" s="115"/>
      <c r="R125" s="115"/>
      <c r="S125" s="115"/>
      <c r="T125" s="115"/>
      <c r="U125" s="115"/>
      <c r="V125" s="783"/>
      <c r="W125" s="135"/>
      <c r="X125" s="130"/>
      <c r="Y125" s="784"/>
      <c r="Z125" s="115"/>
      <c r="AA125" s="785"/>
      <c r="AB125" s="115"/>
    </row>
    <row r="126" spans="1:28" ht="11.25" customHeight="1">
      <c r="A126" s="169"/>
      <c r="B126" s="135"/>
      <c r="C126" s="781"/>
      <c r="D126" s="800"/>
      <c r="E126" s="166"/>
      <c r="F126" s="166"/>
      <c r="G126" s="166"/>
      <c r="H126" s="166"/>
      <c r="I126" s="166"/>
      <c r="J126" s="166"/>
      <c r="K126" s="166"/>
      <c r="L126" s="166"/>
      <c r="M126" s="166"/>
      <c r="N126" s="786"/>
      <c r="O126" s="787"/>
      <c r="P126" s="405"/>
      <c r="Q126" s="115"/>
      <c r="R126" s="115"/>
      <c r="S126" s="115"/>
      <c r="T126" s="115"/>
      <c r="U126" s="115"/>
      <c r="V126" s="783"/>
      <c r="W126" s="135"/>
      <c r="X126" s="130"/>
      <c r="Y126" s="784"/>
      <c r="Z126" s="115"/>
      <c r="AA126" s="785"/>
      <c r="AB126" s="115"/>
    </row>
    <row r="127" spans="1:28" ht="12.75" customHeight="1">
      <c r="A127" s="169"/>
      <c r="B127" s="135"/>
      <c r="C127" s="781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786"/>
      <c r="O127" s="787"/>
      <c r="P127" s="405"/>
      <c r="Q127" s="115"/>
      <c r="R127" s="115"/>
      <c r="S127" s="115"/>
      <c r="T127" s="115"/>
      <c r="U127" s="115"/>
      <c r="V127" s="783"/>
      <c r="W127" s="135"/>
      <c r="X127" s="130"/>
      <c r="Y127" s="784"/>
      <c r="Z127" s="115"/>
      <c r="AA127" s="785"/>
      <c r="AB127" s="115"/>
    </row>
    <row r="128" spans="1:28" ht="11.25" customHeight="1">
      <c r="A128" s="169"/>
      <c r="B128" s="135"/>
      <c r="C128" s="781"/>
      <c r="D128" s="166"/>
      <c r="E128" s="166"/>
      <c r="F128" s="166"/>
      <c r="G128" s="166"/>
      <c r="H128" s="166"/>
      <c r="I128" s="166"/>
      <c r="J128" s="801"/>
      <c r="K128" s="166"/>
      <c r="L128" s="166"/>
      <c r="M128" s="166"/>
      <c r="N128" s="789"/>
      <c r="O128" s="787"/>
      <c r="P128" s="405"/>
      <c r="Q128" s="115"/>
      <c r="R128" s="115"/>
      <c r="S128" s="115"/>
      <c r="T128" s="115"/>
      <c r="U128" s="115"/>
      <c r="V128" s="802"/>
      <c r="W128" s="135"/>
      <c r="X128" s="803"/>
      <c r="Y128" s="784"/>
      <c r="Z128" s="115"/>
      <c r="AA128" s="785"/>
      <c r="AB128" s="115"/>
    </row>
    <row r="129" spans="1:28">
      <c r="A129" s="211"/>
      <c r="B129" s="115"/>
      <c r="C129" s="211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20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</row>
    <row r="130" spans="1:28">
      <c r="A130" s="115"/>
      <c r="B130" s="135"/>
      <c r="C130" s="405"/>
      <c r="D130" s="215"/>
      <c r="E130" s="215"/>
      <c r="F130" s="215"/>
      <c r="G130" s="215"/>
      <c r="H130" s="215"/>
      <c r="I130" s="215"/>
      <c r="J130" s="215"/>
      <c r="K130" s="215"/>
      <c r="L130" s="135"/>
      <c r="M130" s="135"/>
      <c r="N130" s="107"/>
      <c r="O130" s="107"/>
      <c r="P130" s="135"/>
      <c r="Q130" s="405"/>
      <c r="R130" s="115"/>
      <c r="S130" s="405"/>
      <c r="T130" s="135"/>
      <c r="U130" s="115"/>
      <c r="V130" s="115"/>
      <c r="W130" s="115"/>
      <c r="X130" s="115"/>
      <c r="Y130" s="115"/>
      <c r="Z130" s="115"/>
      <c r="AA130" s="115"/>
      <c r="AB130" s="115"/>
    </row>
    <row r="131" spans="1:28">
      <c r="A131" s="115"/>
      <c r="B131" s="135"/>
      <c r="C131" s="107"/>
      <c r="D131" s="776"/>
      <c r="E131" s="215"/>
      <c r="F131" s="215"/>
      <c r="G131" s="215"/>
      <c r="H131" s="215"/>
      <c r="I131" s="215"/>
      <c r="J131" s="215"/>
      <c r="K131" s="215"/>
      <c r="L131" s="135"/>
      <c r="M131" s="135"/>
      <c r="N131" s="107"/>
      <c r="O131" s="107"/>
      <c r="P131" s="135"/>
      <c r="Q131" s="405"/>
      <c r="R131" s="115"/>
      <c r="S131" s="405"/>
      <c r="T131" s="135"/>
      <c r="U131" s="115"/>
      <c r="V131" s="115"/>
      <c r="W131" s="115"/>
      <c r="X131" s="115"/>
      <c r="Y131" s="115"/>
      <c r="Z131" s="115"/>
      <c r="AA131" s="115"/>
      <c r="AB131" s="115"/>
    </row>
    <row r="132" spans="1:28">
      <c r="A132" s="115"/>
      <c r="B132" s="405"/>
      <c r="C132" s="405"/>
      <c r="D132" s="215"/>
      <c r="E132" s="215"/>
      <c r="F132" s="215"/>
      <c r="G132" s="215"/>
      <c r="H132" s="115"/>
      <c r="I132" s="115"/>
      <c r="J132" s="215"/>
      <c r="K132" s="113"/>
      <c r="L132" s="135"/>
      <c r="M132" s="135"/>
      <c r="N132" s="107"/>
      <c r="O132" s="107"/>
      <c r="P132" s="405"/>
      <c r="Q132" s="405"/>
      <c r="R132" s="115"/>
      <c r="S132" s="405"/>
      <c r="T132" s="135"/>
      <c r="U132" s="115"/>
      <c r="V132" s="115"/>
      <c r="W132" s="115"/>
      <c r="X132" s="115"/>
      <c r="Y132" s="115"/>
      <c r="Z132" s="115"/>
      <c r="AA132" s="778"/>
      <c r="AB132" s="115"/>
    </row>
    <row r="133" spans="1:28">
      <c r="A133" s="115"/>
      <c r="B133" s="135"/>
      <c r="C133" s="13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107"/>
      <c r="O133" s="107"/>
      <c r="P133" s="405"/>
      <c r="Q133" s="405"/>
      <c r="R133" s="115"/>
      <c r="S133" s="405"/>
      <c r="T133" s="135"/>
      <c r="U133" s="115"/>
      <c r="V133" s="115"/>
      <c r="W133" s="115"/>
      <c r="X133" s="115"/>
      <c r="Y133" s="366"/>
      <c r="Z133" s="115"/>
      <c r="AA133" s="778"/>
      <c r="AB133" s="115"/>
    </row>
    <row r="134" spans="1:28">
      <c r="A134" s="115"/>
      <c r="B134" s="405"/>
      <c r="C134" s="11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107"/>
      <c r="O134" s="107"/>
      <c r="P134" s="135"/>
      <c r="Q134" s="405"/>
      <c r="R134" s="115"/>
      <c r="S134" s="405"/>
      <c r="T134" s="135"/>
      <c r="U134" s="115"/>
      <c r="V134" s="115"/>
      <c r="W134" s="115"/>
      <c r="X134" s="115"/>
      <c r="Y134" s="366"/>
      <c r="Z134" s="115"/>
      <c r="AA134" s="779"/>
      <c r="AB134" s="115"/>
    </row>
    <row r="135" spans="1:28">
      <c r="A135" s="115"/>
      <c r="B135" s="135"/>
      <c r="C135" s="215"/>
      <c r="D135" s="135"/>
      <c r="E135" s="135"/>
      <c r="F135" s="135"/>
      <c r="G135" s="135"/>
      <c r="H135" s="110"/>
      <c r="I135" s="135"/>
      <c r="J135" s="135"/>
      <c r="K135" s="135"/>
      <c r="L135" s="135"/>
      <c r="M135" s="110"/>
      <c r="N135" s="107"/>
      <c r="O135" s="107"/>
      <c r="P135" s="215"/>
      <c r="Q135" s="405"/>
      <c r="R135" s="135"/>
      <c r="S135" s="405"/>
      <c r="T135" s="135"/>
      <c r="U135" s="115"/>
      <c r="V135" s="296"/>
      <c r="W135" s="405"/>
      <c r="X135" s="169"/>
      <c r="Y135" s="780"/>
      <c r="Z135" s="115"/>
      <c r="AA135" s="779"/>
      <c r="AB135" s="115"/>
    </row>
    <row r="136" spans="1:28">
      <c r="A136" s="169"/>
      <c r="B136" s="135"/>
      <c r="C136" s="781"/>
      <c r="D136" s="782"/>
      <c r="E136" s="782"/>
      <c r="F136" s="782"/>
      <c r="G136" s="782"/>
      <c r="H136" s="782"/>
      <c r="I136" s="782"/>
      <c r="J136" s="782"/>
      <c r="K136" s="782"/>
      <c r="L136" s="782"/>
      <c r="M136" s="782"/>
      <c r="N136" s="781"/>
      <c r="O136" s="405"/>
      <c r="P136" s="405"/>
      <c r="Q136" s="115"/>
      <c r="R136" s="612"/>
      <c r="S136" s="115"/>
      <c r="T136" s="115"/>
      <c r="U136" s="115"/>
      <c r="V136" s="783"/>
      <c r="W136" s="135"/>
      <c r="X136" s="130"/>
      <c r="Y136" s="784"/>
      <c r="Z136" s="115"/>
      <c r="AA136" s="785"/>
      <c r="AB136" s="115"/>
    </row>
    <row r="137" spans="1:28">
      <c r="A137" s="169"/>
      <c r="B137" s="135"/>
      <c r="C137" s="781"/>
      <c r="D137" s="782"/>
      <c r="E137" s="782"/>
      <c r="F137" s="782"/>
      <c r="G137" s="782"/>
      <c r="H137" s="782"/>
      <c r="I137" s="782"/>
      <c r="J137" s="782"/>
      <c r="K137" s="782"/>
      <c r="L137" s="782"/>
      <c r="M137" s="782"/>
      <c r="N137" s="786"/>
      <c r="O137" s="787"/>
      <c r="P137" s="405"/>
      <c r="Q137" s="115"/>
      <c r="R137" s="115"/>
      <c r="S137" s="115"/>
      <c r="T137" s="115"/>
      <c r="U137" s="115"/>
      <c r="V137" s="783"/>
      <c r="W137" s="135"/>
      <c r="X137" s="130"/>
      <c r="Y137" s="784"/>
      <c r="Z137" s="115"/>
      <c r="AA137" s="785"/>
      <c r="AB137" s="115"/>
    </row>
    <row r="138" spans="1:28">
      <c r="A138" s="169"/>
      <c r="B138" s="135"/>
      <c r="C138" s="781"/>
      <c r="D138" s="782"/>
      <c r="E138" s="782"/>
      <c r="F138" s="782"/>
      <c r="G138" s="797"/>
      <c r="H138" s="782"/>
      <c r="I138" s="782"/>
      <c r="J138" s="797"/>
      <c r="K138" s="782"/>
      <c r="L138" s="782"/>
      <c r="M138" s="782"/>
      <c r="N138" s="781"/>
      <c r="O138" s="787"/>
      <c r="P138" s="405"/>
      <c r="Q138" s="115"/>
      <c r="R138" s="115"/>
      <c r="S138" s="115"/>
      <c r="T138" s="115"/>
      <c r="U138" s="115"/>
      <c r="V138" s="783"/>
      <c r="W138" s="135"/>
      <c r="X138" s="130"/>
      <c r="Y138" s="784"/>
      <c r="Z138" s="115"/>
      <c r="AA138" s="788"/>
      <c r="AB138" s="115"/>
    </row>
    <row r="139" spans="1:28">
      <c r="A139" s="169"/>
      <c r="B139" s="135"/>
      <c r="C139" s="781"/>
      <c r="D139" s="782"/>
      <c r="E139" s="782"/>
      <c r="F139" s="782"/>
      <c r="G139" s="782"/>
      <c r="H139" s="782"/>
      <c r="I139" s="782"/>
      <c r="J139" s="782"/>
      <c r="K139" s="782"/>
      <c r="L139" s="782"/>
      <c r="M139" s="797"/>
      <c r="N139" s="789"/>
      <c r="O139" s="787"/>
      <c r="P139" s="405"/>
      <c r="Q139" s="115"/>
      <c r="R139" s="115"/>
      <c r="S139" s="115"/>
      <c r="T139" s="115"/>
      <c r="U139" s="115"/>
      <c r="V139" s="783"/>
      <c r="W139" s="135"/>
      <c r="X139" s="130"/>
      <c r="Y139" s="784"/>
      <c r="Z139" s="115"/>
      <c r="AA139" s="785"/>
      <c r="AB139" s="115"/>
    </row>
    <row r="140" spans="1:28">
      <c r="A140" s="169"/>
      <c r="B140" s="135"/>
      <c r="C140" s="781"/>
      <c r="D140" s="78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1"/>
      <c r="O140" s="787"/>
      <c r="P140" s="405"/>
      <c r="Q140" s="115"/>
      <c r="R140" s="115"/>
      <c r="S140" s="115"/>
      <c r="T140" s="115"/>
      <c r="U140" s="115"/>
      <c r="V140" s="783"/>
      <c r="W140" s="135"/>
      <c r="X140" s="130"/>
      <c r="Y140" s="784"/>
      <c r="Z140" s="115"/>
      <c r="AA140" s="790"/>
      <c r="AB140" s="115"/>
    </row>
    <row r="141" spans="1:28">
      <c r="A141" s="169"/>
      <c r="B141" s="135"/>
      <c r="C141" s="781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1"/>
      <c r="O141" s="787"/>
      <c r="P141" s="405"/>
      <c r="Q141" s="115"/>
      <c r="R141" s="115"/>
      <c r="S141" s="115"/>
      <c r="T141" s="115"/>
      <c r="U141" s="115"/>
      <c r="V141" s="783"/>
      <c r="W141" s="135"/>
      <c r="X141" s="130"/>
      <c r="Y141" s="784"/>
      <c r="Z141" s="115"/>
      <c r="AA141" s="788"/>
      <c r="AB141" s="115"/>
    </row>
    <row r="142" spans="1:28">
      <c r="A142" s="169"/>
      <c r="B142" s="135"/>
      <c r="C142" s="781"/>
      <c r="D142" s="782"/>
      <c r="E142" s="782"/>
      <c r="F142" s="107"/>
      <c r="G142" s="792"/>
      <c r="H142" s="797"/>
      <c r="I142" s="782"/>
      <c r="J142" s="782"/>
      <c r="K142" s="782"/>
      <c r="L142" s="782"/>
      <c r="M142" s="782"/>
      <c r="N142" s="791"/>
      <c r="O142" s="787"/>
      <c r="P142" s="405"/>
      <c r="Q142" s="115"/>
      <c r="R142" s="115"/>
      <c r="S142" s="115"/>
      <c r="T142" s="115"/>
      <c r="U142" s="115"/>
      <c r="V142" s="783"/>
      <c r="W142" s="135"/>
      <c r="X142" s="130"/>
      <c r="Y142" s="784"/>
      <c r="Z142" s="115"/>
      <c r="AA142" s="790"/>
      <c r="AB142" s="115"/>
    </row>
    <row r="143" spans="1:28">
      <c r="A143" s="169"/>
      <c r="B143" s="135"/>
      <c r="C143" s="781"/>
      <c r="D143" s="600"/>
      <c r="E143" s="782"/>
      <c r="F143" s="782"/>
      <c r="G143" s="782"/>
      <c r="H143" s="782"/>
      <c r="I143" s="782"/>
      <c r="J143" s="782"/>
      <c r="K143" s="782"/>
      <c r="L143" s="782"/>
      <c r="M143" s="782"/>
      <c r="N143" s="781"/>
      <c r="O143" s="787"/>
      <c r="P143" s="405"/>
      <c r="Q143" s="115"/>
      <c r="R143" s="115"/>
      <c r="S143" s="115"/>
      <c r="T143" s="115"/>
      <c r="U143" s="115"/>
      <c r="V143" s="783"/>
      <c r="W143" s="135"/>
      <c r="X143" s="130"/>
      <c r="Y143" s="784"/>
      <c r="Z143" s="115"/>
      <c r="AA143" s="785"/>
      <c r="AB143" s="115"/>
    </row>
    <row r="144" spans="1:28">
      <c r="A144" s="169"/>
      <c r="B144" s="135"/>
      <c r="C144" s="781"/>
      <c r="D144" s="600"/>
      <c r="E144" s="782"/>
      <c r="F144" s="782"/>
      <c r="G144" s="782"/>
      <c r="H144" s="782"/>
      <c r="I144" s="782"/>
      <c r="J144" s="782"/>
      <c r="K144" s="782"/>
      <c r="L144" s="782"/>
      <c r="M144" s="782"/>
      <c r="N144" s="781"/>
      <c r="O144" s="787"/>
      <c r="P144" s="405"/>
      <c r="Q144" s="115"/>
      <c r="R144" s="115"/>
      <c r="S144" s="115"/>
      <c r="T144" s="115"/>
      <c r="U144" s="115"/>
      <c r="V144" s="783"/>
      <c r="W144" s="135"/>
      <c r="X144" s="130"/>
      <c r="Y144" s="784"/>
      <c r="Z144" s="115"/>
      <c r="AA144" s="785"/>
      <c r="AB144" s="115"/>
    </row>
    <row r="145" spans="1:28">
      <c r="A145" s="169"/>
      <c r="B145" s="135"/>
      <c r="C145" s="781"/>
      <c r="D145" s="600"/>
      <c r="E145" s="782"/>
      <c r="F145" s="782"/>
      <c r="G145" s="782"/>
      <c r="H145" s="782"/>
      <c r="I145" s="782"/>
      <c r="J145" s="782"/>
      <c r="K145" s="782"/>
      <c r="L145" s="782"/>
      <c r="M145" s="782"/>
      <c r="N145" s="781"/>
      <c r="O145" s="787"/>
      <c r="P145" s="405"/>
      <c r="Q145" s="115"/>
      <c r="R145" s="115"/>
      <c r="S145" s="115"/>
      <c r="T145" s="115"/>
      <c r="U145" s="115"/>
      <c r="V145" s="783"/>
      <c r="W145" s="135"/>
      <c r="X145" s="130"/>
      <c r="Y145" s="784"/>
      <c r="Z145" s="115"/>
      <c r="AA145" s="785"/>
      <c r="AB145" s="115"/>
    </row>
    <row r="146" spans="1:28">
      <c r="A146" s="169"/>
      <c r="B146" s="135"/>
      <c r="C146" s="781"/>
      <c r="D146" s="600"/>
      <c r="E146" s="782"/>
      <c r="F146" s="782"/>
      <c r="G146" s="782"/>
      <c r="H146" s="782"/>
      <c r="I146" s="782"/>
      <c r="J146" s="782"/>
      <c r="K146" s="782"/>
      <c r="L146" s="782"/>
      <c r="M146" s="782"/>
      <c r="N146" s="781"/>
      <c r="O146" s="787"/>
      <c r="P146" s="405"/>
      <c r="Q146" s="115"/>
      <c r="R146" s="115"/>
      <c r="S146" s="115"/>
      <c r="T146" s="115"/>
      <c r="U146" s="115"/>
      <c r="V146" s="783"/>
      <c r="W146" s="135"/>
      <c r="X146" s="130"/>
      <c r="Y146" s="784"/>
      <c r="Z146" s="115"/>
      <c r="AA146" s="785"/>
      <c r="AB146" s="115"/>
    </row>
    <row r="147" spans="1:28">
      <c r="A147" s="169"/>
      <c r="B147" s="135"/>
      <c r="C147" s="781"/>
      <c r="D147" s="600"/>
      <c r="E147" s="782"/>
      <c r="F147" s="782"/>
      <c r="G147" s="782"/>
      <c r="H147" s="782"/>
      <c r="I147" s="782"/>
      <c r="J147" s="782"/>
      <c r="K147" s="782"/>
      <c r="L147" s="782"/>
      <c r="M147" s="782"/>
      <c r="N147" s="781"/>
      <c r="O147" s="787"/>
      <c r="P147" s="405"/>
      <c r="Q147" s="115"/>
      <c r="R147" s="115"/>
      <c r="S147" s="115"/>
      <c r="T147" s="115"/>
      <c r="U147" s="115"/>
      <c r="V147" s="783"/>
      <c r="W147" s="135"/>
      <c r="X147" s="130"/>
      <c r="Y147" s="784"/>
      <c r="Z147" s="115"/>
      <c r="AA147" s="785"/>
      <c r="AB147" s="115"/>
    </row>
    <row r="148" spans="1:28">
      <c r="A148" s="169"/>
      <c r="B148" s="135"/>
      <c r="C148" s="781"/>
      <c r="D148" s="600"/>
      <c r="E148" s="782"/>
      <c r="F148" s="782"/>
      <c r="G148" s="782"/>
      <c r="H148" s="782"/>
      <c r="I148" s="782"/>
      <c r="J148" s="782"/>
      <c r="K148" s="782"/>
      <c r="L148" s="782"/>
      <c r="M148" s="782"/>
      <c r="N148" s="781"/>
      <c r="O148" s="787"/>
      <c r="P148" s="405"/>
      <c r="Q148" s="115"/>
      <c r="R148" s="115"/>
      <c r="S148" s="115"/>
      <c r="T148" s="115"/>
      <c r="U148" s="115"/>
      <c r="V148" s="783"/>
      <c r="W148" s="135"/>
      <c r="X148" s="130"/>
      <c r="Y148" s="784"/>
      <c r="Z148" s="115"/>
      <c r="AA148" s="785"/>
      <c r="AB148" s="115"/>
    </row>
    <row r="149" spans="1:28" ht="13.5" customHeight="1">
      <c r="A149" s="169"/>
      <c r="B149" s="135"/>
      <c r="C149" s="781"/>
      <c r="D149" s="600"/>
      <c r="E149" s="782"/>
      <c r="F149" s="782"/>
      <c r="G149" s="782"/>
      <c r="H149" s="782"/>
      <c r="I149" s="782"/>
      <c r="J149" s="782"/>
      <c r="K149" s="782"/>
      <c r="L149" s="782"/>
      <c r="M149" s="782"/>
      <c r="N149" s="781"/>
      <c r="O149" s="787"/>
      <c r="P149" s="405"/>
      <c r="Q149" s="115"/>
      <c r="R149" s="115"/>
      <c r="S149" s="115"/>
      <c r="T149" s="115"/>
      <c r="U149" s="115"/>
      <c r="V149" s="783"/>
      <c r="W149" s="135"/>
      <c r="X149" s="130"/>
      <c r="Y149" s="784"/>
      <c r="Z149" s="115"/>
      <c r="AA149" s="785"/>
      <c r="AB149" s="115"/>
    </row>
    <row r="150" spans="1:28">
      <c r="A150" s="169"/>
      <c r="B150" s="135"/>
      <c r="C150" s="781"/>
      <c r="D150" s="600"/>
      <c r="E150" s="782"/>
      <c r="F150" s="782"/>
      <c r="G150" s="782"/>
      <c r="H150" s="782"/>
      <c r="I150" s="782"/>
      <c r="J150" s="782"/>
      <c r="K150" s="782"/>
      <c r="L150" s="782"/>
      <c r="M150" s="782"/>
      <c r="N150" s="781"/>
      <c r="O150" s="787"/>
      <c r="P150" s="405"/>
      <c r="Q150" s="115"/>
      <c r="R150" s="115"/>
      <c r="S150" s="115"/>
      <c r="T150" s="115"/>
      <c r="U150" s="115"/>
      <c r="V150" s="783"/>
      <c r="W150" s="135"/>
      <c r="X150" s="130"/>
      <c r="Y150" s="784"/>
      <c r="Z150" s="115"/>
      <c r="AA150" s="788"/>
      <c r="AB150" s="115"/>
    </row>
    <row r="151" spans="1:28" ht="12.75" customHeight="1">
      <c r="A151" s="169"/>
      <c r="B151" s="135"/>
      <c r="C151" s="781"/>
      <c r="D151" s="600"/>
      <c r="E151" s="792"/>
      <c r="F151" s="793"/>
      <c r="G151" s="782"/>
      <c r="H151" s="782"/>
      <c r="I151" s="782"/>
      <c r="J151" s="782"/>
      <c r="K151" s="792"/>
      <c r="L151" s="792"/>
      <c r="M151" s="782"/>
      <c r="N151" s="786"/>
      <c r="O151" s="787"/>
      <c r="P151" s="405"/>
      <c r="Q151" s="115"/>
      <c r="R151" s="115"/>
      <c r="S151" s="115"/>
      <c r="T151" s="115"/>
      <c r="U151" s="115"/>
      <c r="V151" s="783"/>
      <c r="W151" s="135"/>
      <c r="X151" s="130"/>
      <c r="Y151" s="784"/>
      <c r="Z151" s="115"/>
      <c r="AA151" s="794"/>
      <c r="AB151" s="115"/>
    </row>
    <row r="152" spans="1:28">
      <c r="A152" s="169"/>
      <c r="B152" s="135"/>
      <c r="C152" s="781"/>
      <c r="D152" s="600"/>
      <c r="E152" s="792"/>
      <c r="F152" s="793"/>
      <c r="G152" s="782"/>
      <c r="H152" s="782"/>
      <c r="I152" s="782"/>
      <c r="J152" s="782"/>
      <c r="K152" s="792"/>
      <c r="L152" s="792"/>
      <c r="M152" s="782"/>
      <c r="N152" s="781"/>
      <c r="O152" s="787"/>
      <c r="P152" s="405"/>
      <c r="Q152" s="115"/>
      <c r="R152" s="115"/>
      <c r="S152" s="115"/>
      <c r="T152" s="115"/>
      <c r="U152" s="115"/>
      <c r="V152" s="783"/>
      <c r="W152" s="135"/>
      <c r="X152" s="130"/>
      <c r="Y152" s="784"/>
      <c r="Z152" s="115"/>
      <c r="AA152" s="785"/>
      <c r="AB152" s="115"/>
    </row>
    <row r="153" spans="1:28" ht="12.75" customHeight="1">
      <c r="A153" s="169"/>
      <c r="B153" s="135"/>
      <c r="C153" s="781"/>
      <c r="D153" s="600"/>
      <c r="E153" s="792"/>
      <c r="F153" s="793"/>
      <c r="G153" s="782"/>
      <c r="H153" s="782"/>
      <c r="I153" s="782"/>
      <c r="J153" s="782"/>
      <c r="K153" s="792"/>
      <c r="L153" s="792"/>
      <c r="M153" s="782"/>
      <c r="N153" s="781"/>
      <c r="O153" s="787"/>
      <c r="P153" s="405"/>
      <c r="Q153" s="115"/>
      <c r="R153" s="115"/>
      <c r="S153" s="115"/>
      <c r="T153" s="115"/>
      <c r="U153" s="115"/>
      <c r="V153" s="783"/>
      <c r="W153" s="135"/>
      <c r="X153" s="130"/>
      <c r="Y153" s="784"/>
      <c r="Z153" s="115"/>
      <c r="AA153" s="785"/>
      <c r="AB153" s="115"/>
    </row>
    <row r="154" spans="1:28">
      <c r="A154" s="169"/>
      <c r="B154" s="135"/>
      <c r="C154" s="781"/>
      <c r="D154" s="806"/>
      <c r="E154" s="792"/>
      <c r="F154" s="793"/>
      <c r="G154" s="782"/>
      <c r="H154" s="804"/>
      <c r="I154" s="782"/>
      <c r="J154" s="804"/>
      <c r="K154" s="797"/>
      <c r="L154" s="797"/>
      <c r="M154" s="782"/>
      <c r="N154" s="781"/>
      <c r="O154" s="787"/>
      <c r="P154" s="405"/>
      <c r="Q154" s="115"/>
      <c r="R154" s="115"/>
      <c r="S154" s="115"/>
      <c r="T154" s="115"/>
      <c r="U154" s="115"/>
      <c r="V154" s="783"/>
      <c r="W154" s="135"/>
      <c r="X154" s="130"/>
      <c r="Y154" s="784"/>
      <c r="Z154" s="115"/>
      <c r="AA154" s="790"/>
      <c r="AB154" s="115"/>
    </row>
    <row r="155" spans="1:28">
      <c r="A155" s="169"/>
      <c r="B155" s="135"/>
      <c r="C155" s="781"/>
      <c r="D155" s="600"/>
      <c r="E155" s="797"/>
      <c r="F155" s="793"/>
      <c r="G155" s="782"/>
      <c r="H155" s="782"/>
      <c r="I155" s="782"/>
      <c r="J155" s="782"/>
      <c r="K155" s="797"/>
      <c r="L155" s="797"/>
      <c r="M155" s="782"/>
      <c r="N155" s="781"/>
      <c r="O155" s="787"/>
      <c r="P155" s="405"/>
      <c r="Q155" s="115"/>
      <c r="R155" s="115"/>
      <c r="S155" s="115"/>
      <c r="T155" s="115"/>
      <c r="U155" s="115"/>
      <c r="V155" s="783"/>
      <c r="W155" s="135"/>
      <c r="X155" s="130"/>
      <c r="Y155" s="784"/>
      <c r="Z155" s="115"/>
      <c r="AA155" s="785"/>
      <c r="AB155" s="115"/>
    </row>
    <row r="156" spans="1:28">
      <c r="A156" s="169"/>
      <c r="B156" s="135"/>
      <c r="C156" s="781"/>
      <c r="D156" s="600"/>
      <c r="E156" s="792"/>
      <c r="F156" s="793"/>
      <c r="G156" s="782"/>
      <c r="H156" s="782"/>
      <c r="I156" s="782"/>
      <c r="J156" s="782"/>
      <c r="K156" s="797"/>
      <c r="L156" s="792"/>
      <c r="M156" s="782"/>
      <c r="N156" s="781"/>
      <c r="O156" s="787"/>
      <c r="P156" s="405"/>
      <c r="Q156" s="115"/>
      <c r="R156" s="115"/>
      <c r="S156" s="115"/>
      <c r="T156" s="115"/>
      <c r="U156" s="115"/>
      <c r="V156" s="783"/>
      <c r="W156" s="135"/>
      <c r="X156" s="130"/>
      <c r="Y156" s="784"/>
      <c r="Z156" s="115"/>
      <c r="AA156" s="785"/>
      <c r="AB156" s="115"/>
    </row>
    <row r="157" spans="1:28">
      <c r="A157" s="169"/>
      <c r="B157" s="135"/>
      <c r="C157" s="781"/>
      <c r="D157" s="600"/>
      <c r="E157" s="797"/>
      <c r="F157" s="793"/>
      <c r="G157" s="782"/>
      <c r="H157" s="782"/>
      <c r="I157" s="782"/>
      <c r="J157" s="782"/>
      <c r="K157" s="793"/>
      <c r="L157" s="793"/>
      <c r="M157" s="107"/>
      <c r="N157" s="781"/>
      <c r="O157" s="787"/>
      <c r="P157" s="405"/>
      <c r="Q157" s="115"/>
      <c r="R157" s="115"/>
      <c r="S157" s="115"/>
      <c r="T157" s="115"/>
      <c r="U157" s="115"/>
      <c r="V157" s="783"/>
      <c r="W157" s="135"/>
      <c r="X157" s="130"/>
      <c r="Y157" s="784"/>
      <c r="Z157" s="115"/>
      <c r="AA157" s="785"/>
      <c r="AB157" s="115"/>
    </row>
    <row r="158" spans="1:28">
      <c r="A158" s="169"/>
      <c r="B158" s="135"/>
      <c r="C158" s="781"/>
      <c r="D158" s="600"/>
      <c r="E158" s="797"/>
      <c r="F158" s="797"/>
      <c r="G158" s="782"/>
      <c r="H158" s="782"/>
      <c r="I158" s="782"/>
      <c r="J158" s="792"/>
      <c r="K158" s="804"/>
      <c r="L158" s="797"/>
      <c r="M158" s="793"/>
      <c r="N158" s="781"/>
      <c r="O158" s="787"/>
      <c r="P158" s="405"/>
      <c r="Q158" s="115"/>
      <c r="R158" s="115"/>
      <c r="S158" s="115"/>
      <c r="T158" s="115"/>
      <c r="U158" s="115"/>
      <c r="V158" s="783"/>
      <c r="W158" s="135"/>
      <c r="X158" s="130"/>
      <c r="Y158" s="784"/>
      <c r="Z158" s="115"/>
      <c r="AA158" s="785"/>
      <c r="AB158" s="115"/>
    </row>
    <row r="159" spans="1:28" ht="10.5" customHeight="1">
      <c r="A159" s="169"/>
      <c r="B159" s="135"/>
      <c r="C159" s="781"/>
      <c r="D159" s="600"/>
      <c r="E159" s="792"/>
      <c r="F159" s="793"/>
      <c r="G159" s="782"/>
      <c r="H159" s="782"/>
      <c r="I159" s="782"/>
      <c r="J159" s="782"/>
      <c r="K159" s="792"/>
      <c r="L159" s="792"/>
      <c r="M159" s="782"/>
      <c r="N159" s="781"/>
      <c r="O159" s="787"/>
      <c r="P159" s="405"/>
      <c r="Q159" s="115"/>
      <c r="R159" s="115"/>
      <c r="S159" s="115"/>
      <c r="T159" s="115"/>
      <c r="U159" s="115"/>
      <c r="V159" s="783"/>
      <c r="W159" s="135"/>
      <c r="X159" s="130"/>
      <c r="Y159" s="784"/>
      <c r="Z159" s="115"/>
      <c r="AA159" s="785"/>
      <c r="AB159" s="115"/>
    </row>
    <row r="160" spans="1:28" ht="12.75" customHeight="1">
      <c r="A160" s="169"/>
      <c r="B160" s="135"/>
      <c r="C160" s="781"/>
      <c r="D160" s="600"/>
      <c r="E160" s="797"/>
      <c r="F160" s="793"/>
      <c r="G160" s="782"/>
      <c r="H160" s="782"/>
      <c r="I160" s="782"/>
      <c r="J160" s="782"/>
      <c r="K160" s="793"/>
      <c r="L160" s="793"/>
      <c r="M160" s="782"/>
      <c r="N160" s="781"/>
      <c r="O160" s="795"/>
      <c r="P160" s="405"/>
      <c r="Q160" s="115"/>
      <c r="R160" s="115"/>
      <c r="S160" s="115"/>
      <c r="T160" s="115"/>
      <c r="U160" s="115"/>
      <c r="V160" s="783"/>
      <c r="W160" s="135"/>
      <c r="X160" s="130"/>
      <c r="Y160" s="784"/>
      <c r="Z160" s="115"/>
      <c r="AA160" s="796"/>
      <c r="AB160" s="115"/>
    </row>
    <row r="161" spans="1:28">
      <c r="A161" s="169"/>
      <c r="B161" s="135"/>
      <c r="C161" s="781"/>
      <c r="D161" s="600"/>
      <c r="E161" s="792"/>
      <c r="F161" s="793"/>
      <c r="G161" s="782"/>
      <c r="H161" s="782"/>
      <c r="I161" s="782"/>
      <c r="J161" s="782"/>
      <c r="K161" s="793"/>
      <c r="L161" s="793"/>
      <c r="M161" s="782"/>
      <c r="N161" s="781"/>
      <c r="O161" s="787"/>
      <c r="P161" s="405"/>
      <c r="Q161" s="115"/>
      <c r="R161" s="115"/>
      <c r="S161" s="115"/>
      <c r="T161" s="115"/>
      <c r="U161" s="115"/>
      <c r="V161" s="783"/>
      <c r="W161" s="135"/>
      <c r="X161" s="130"/>
      <c r="Y161" s="784"/>
      <c r="Z161" s="115"/>
      <c r="AA161" s="785"/>
      <c r="AB161" s="115"/>
    </row>
    <row r="162" spans="1:28" ht="12.75" customHeight="1">
      <c r="A162" s="169"/>
      <c r="B162" s="135"/>
      <c r="C162" s="781"/>
      <c r="D162" s="600"/>
      <c r="E162" s="793"/>
      <c r="F162" s="797"/>
      <c r="G162" s="782"/>
      <c r="H162" s="782"/>
      <c r="I162" s="782"/>
      <c r="J162" s="782"/>
      <c r="K162" s="804"/>
      <c r="L162" s="797"/>
      <c r="M162" s="782"/>
      <c r="N162" s="781"/>
      <c r="O162" s="795"/>
      <c r="P162" s="405"/>
      <c r="Q162" s="115"/>
      <c r="R162" s="115"/>
      <c r="S162" s="115"/>
      <c r="T162" s="115"/>
      <c r="U162" s="115"/>
      <c r="V162" s="783"/>
      <c r="W162" s="135"/>
      <c r="X162" s="130"/>
      <c r="Y162" s="784"/>
      <c r="Z162" s="115"/>
      <c r="AA162" s="796"/>
      <c r="AB162" s="115"/>
    </row>
    <row r="163" spans="1:28" hidden="1">
      <c r="A163" s="169"/>
      <c r="B163" s="135"/>
      <c r="C163" s="781"/>
      <c r="D163" s="600"/>
      <c r="E163" s="797"/>
      <c r="F163" s="793"/>
      <c r="G163" s="782"/>
      <c r="H163" s="782"/>
      <c r="I163" s="782"/>
      <c r="J163" s="782"/>
      <c r="K163" s="792"/>
      <c r="L163" s="792"/>
      <c r="M163" s="782"/>
      <c r="N163" s="781"/>
      <c r="O163" s="787"/>
      <c r="P163" s="405"/>
      <c r="Q163" s="115"/>
      <c r="R163" s="115"/>
      <c r="S163" s="115"/>
      <c r="T163" s="115"/>
      <c r="U163" s="115"/>
      <c r="V163" s="783"/>
      <c r="W163" s="135"/>
      <c r="X163" s="130"/>
      <c r="Y163" s="784"/>
      <c r="Z163" s="115"/>
      <c r="AA163" s="790"/>
      <c r="AB163" s="115"/>
    </row>
    <row r="164" spans="1:28" ht="13.5" customHeight="1">
      <c r="A164" s="169"/>
      <c r="B164" s="110"/>
      <c r="C164" s="781"/>
      <c r="D164" s="600"/>
      <c r="E164" s="793"/>
      <c r="F164" s="793"/>
      <c r="G164" s="782"/>
      <c r="H164" s="782"/>
      <c r="I164" s="782"/>
      <c r="J164" s="782"/>
      <c r="K164" s="797"/>
      <c r="L164" s="797"/>
      <c r="M164" s="782"/>
      <c r="N164" s="781"/>
      <c r="O164" s="787"/>
      <c r="P164" s="405"/>
      <c r="Q164" s="115"/>
      <c r="R164" s="115"/>
      <c r="S164" s="115"/>
      <c r="T164" s="115"/>
      <c r="U164" s="115"/>
      <c r="V164" s="783"/>
      <c r="W164" s="135"/>
      <c r="X164" s="130"/>
      <c r="Y164" s="784"/>
      <c r="Z164" s="115"/>
      <c r="AA164" s="785"/>
      <c r="AB164" s="115"/>
    </row>
    <row r="165" spans="1:28" ht="12.75" customHeight="1">
      <c r="A165" s="169"/>
      <c r="B165" s="135"/>
      <c r="C165" s="781"/>
      <c r="D165" s="600"/>
      <c r="E165" s="792"/>
      <c r="F165" s="793"/>
      <c r="G165" s="804"/>
      <c r="H165" s="782"/>
      <c r="I165" s="782"/>
      <c r="J165" s="782"/>
      <c r="K165" s="792"/>
      <c r="L165" s="793"/>
      <c r="M165" s="782"/>
      <c r="N165" s="786"/>
      <c r="O165" s="795"/>
      <c r="P165" s="405"/>
      <c r="Q165" s="115"/>
      <c r="R165" s="115"/>
      <c r="S165" s="115"/>
      <c r="T165" s="115"/>
      <c r="U165" s="115"/>
      <c r="V165" s="783"/>
      <c r="W165" s="135"/>
      <c r="X165" s="130"/>
      <c r="Y165" s="784"/>
      <c r="Z165" s="115"/>
      <c r="AA165" s="796"/>
      <c r="AB165" s="115"/>
    </row>
    <row r="166" spans="1:28" ht="12.75" customHeight="1">
      <c r="A166" s="169"/>
      <c r="B166" s="135"/>
      <c r="C166" s="781"/>
      <c r="D166" s="600"/>
      <c r="E166" s="804"/>
      <c r="F166" s="804"/>
      <c r="G166" s="782"/>
      <c r="H166" s="782"/>
      <c r="I166" s="782"/>
      <c r="J166" s="782"/>
      <c r="K166" s="805"/>
      <c r="L166" s="804"/>
      <c r="M166" s="782"/>
      <c r="N166" s="786"/>
      <c r="O166" s="787"/>
      <c r="P166" s="405"/>
      <c r="Q166" s="115"/>
      <c r="R166" s="115"/>
      <c r="S166" s="115"/>
      <c r="T166" s="115"/>
      <c r="U166" s="115"/>
      <c r="V166" s="783"/>
      <c r="W166" s="135"/>
      <c r="X166" s="130"/>
      <c r="Y166" s="784"/>
      <c r="Z166" s="115"/>
      <c r="AA166" s="799"/>
      <c r="AB166" s="115"/>
    </row>
    <row r="167" spans="1:28" ht="12.75" customHeight="1">
      <c r="A167" s="169"/>
      <c r="B167" s="135"/>
      <c r="C167" s="781"/>
      <c r="D167" s="800"/>
      <c r="E167" s="166"/>
      <c r="F167" s="166"/>
      <c r="G167" s="166"/>
      <c r="H167" s="166"/>
      <c r="I167" s="166"/>
      <c r="J167" s="166"/>
      <c r="K167" s="166"/>
      <c r="L167" s="166"/>
      <c r="M167" s="166"/>
      <c r="N167" s="786"/>
      <c r="O167" s="787"/>
      <c r="P167" s="405"/>
      <c r="Q167" s="115"/>
      <c r="R167" s="115"/>
      <c r="S167" s="115"/>
      <c r="T167" s="115"/>
      <c r="U167" s="115"/>
      <c r="V167" s="783"/>
      <c r="W167" s="135"/>
      <c r="X167" s="130"/>
      <c r="Y167" s="784"/>
      <c r="Z167" s="115"/>
      <c r="AA167" s="785"/>
      <c r="AB167" s="115"/>
    </row>
    <row r="168" spans="1:28" ht="12.75" customHeight="1">
      <c r="A168" s="169"/>
      <c r="B168" s="135"/>
      <c r="C168" s="781"/>
      <c r="D168" s="800"/>
      <c r="E168" s="166"/>
      <c r="F168" s="166"/>
      <c r="G168" s="166"/>
      <c r="H168" s="166"/>
      <c r="I168" s="166"/>
      <c r="J168" s="166"/>
      <c r="K168" s="166"/>
      <c r="L168" s="166"/>
      <c r="M168" s="166"/>
      <c r="N168" s="786"/>
      <c r="O168" s="787"/>
      <c r="P168" s="405"/>
      <c r="Q168" s="115"/>
      <c r="R168" s="115"/>
      <c r="S168" s="115"/>
      <c r="T168" s="115"/>
      <c r="U168" s="115"/>
      <c r="V168" s="783"/>
      <c r="W168" s="135"/>
      <c r="X168" s="130"/>
      <c r="Y168" s="784"/>
      <c r="Z168" s="115"/>
      <c r="AA168" s="785"/>
      <c r="AB168" s="115"/>
    </row>
    <row r="169" spans="1:28" ht="11.25" customHeight="1">
      <c r="A169" s="169"/>
      <c r="B169" s="135"/>
      <c r="C169" s="781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786"/>
      <c r="O169" s="787"/>
      <c r="P169" s="405"/>
      <c r="Q169" s="115"/>
      <c r="R169" s="115"/>
      <c r="S169" s="115"/>
      <c r="T169" s="115"/>
      <c r="U169" s="115"/>
      <c r="V169" s="783"/>
      <c r="W169" s="135"/>
      <c r="X169" s="130"/>
      <c r="Y169" s="784"/>
      <c r="Z169" s="115"/>
      <c r="AA169" s="785"/>
      <c r="AB169" s="115"/>
    </row>
    <row r="170" spans="1:28" ht="12.75" customHeight="1">
      <c r="A170" s="169"/>
      <c r="B170" s="135"/>
      <c r="C170" s="781"/>
      <c r="D170" s="166"/>
      <c r="E170" s="166"/>
      <c r="F170" s="166"/>
      <c r="G170" s="166"/>
      <c r="H170" s="166"/>
      <c r="I170" s="166"/>
      <c r="J170" s="801"/>
      <c r="K170" s="166"/>
      <c r="L170" s="166"/>
      <c r="M170" s="166"/>
      <c r="N170" s="789"/>
      <c r="O170" s="787"/>
      <c r="P170" s="405"/>
      <c r="Q170" s="115"/>
      <c r="R170" s="115"/>
      <c r="S170" s="115"/>
      <c r="T170" s="115"/>
      <c r="U170" s="115"/>
      <c r="V170" s="802"/>
      <c r="W170" s="135"/>
      <c r="X170" s="803"/>
      <c r="Y170" s="784"/>
      <c r="Z170" s="115"/>
      <c r="AA170" s="785"/>
      <c r="AB170" s="115"/>
    </row>
    <row r="171" spans="1:28" ht="11.25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</row>
    <row r="172" spans="1:28" ht="12.75" customHeight="1">
      <c r="A172" s="211"/>
      <c r="B172" s="115"/>
      <c r="C172" s="211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209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</row>
    <row r="173" spans="1:28">
      <c r="A173" s="115"/>
      <c r="B173" s="135"/>
      <c r="C173" s="405"/>
      <c r="D173" s="215"/>
      <c r="E173" s="215"/>
      <c r="F173" s="215"/>
      <c r="G173" s="215"/>
      <c r="H173" s="215"/>
      <c r="I173" s="215"/>
      <c r="J173" s="215"/>
      <c r="K173" s="215"/>
      <c r="L173" s="135"/>
      <c r="M173" s="135"/>
      <c r="N173" s="107"/>
      <c r="O173" s="107"/>
      <c r="P173" s="135"/>
      <c r="Q173" s="405"/>
      <c r="R173" s="115"/>
      <c r="S173" s="405"/>
      <c r="T173" s="135"/>
      <c r="U173" s="115"/>
      <c r="V173" s="115"/>
      <c r="W173" s="115"/>
      <c r="X173" s="115"/>
      <c r="Y173" s="115"/>
      <c r="Z173" s="115"/>
      <c r="AA173" s="115"/>
      <c r="AB173" s="115"/>
    </row>
    <row r="174" spans="1:28">
      <c r="A174" s="115"/>
      <c r="B174" s="135"/>
      <c r="C174" s="107"/>
      <c r="D174" s="215"/>
      <c r="E174" s="215"/>
      <c r="F174" s="215"/>
      <c r="G174" s="215"/>
      <c r="H174" s="215"/>
      <c r="I174" s="215"/>
      <c r="J174" s="215"/>
      <c r="K174" s="215"/>
      <c r="L174" s="135"/>
      <c r="M174" s="135"/>
      <c r="N174" s="107"/>
      <c r="O174" s="107"/>
      <c r="P174" s="135"/>
      <c r="Q174" s="405"/>
      <c r="R174" s="115"/>
      <c r="S174" s="405"/>
      <c r="T174" s="135"/>
      <c r="U174" s="115"/>
      <c r="V174" s="115"/>
      <c r="W174" s="115"/>
      <c r="X174" s="115"/>
      <c r="Y174" s="115"/>
      <c r="Z174" s="115"/>
      <c r="AA174" s="115"/>
      <c r="AB174" s="115"/>
    </row>
    <row r="175" spans="1:28">
      <c r="A175" s="115"/>
      <c r="B175" s="405"/>
      <c r="C175" s="405"/>
      <c r="D175" s="215"/>
      <c r="E175" s="215"/>
      <c r="F175" s="215"/>
      <c r="G175" s="215"/>
      <c r="H175" s="115"/>
      <c r="I175" s="115"/>
      <c r="J175" s="215"/>
      <c r="K175" s="113"/>
      <c r="L175" s="135"/>
      <c r="M175" s="135"/>
      <c r="N175" s="107"/>
      <c r="O175" s="107"/>
      <c r="P175" s="405"/>
      <c r="Q175" s="405"/>
      <c r="R175" s="115"/>
      <c r="S175" s="405"/>
      <c r="T175" s="135"/>
      <c r="U175" s="115"/>
      <c r="V175" s="115"/>
      <c r="W175" s="115"/>
      <c r="X175" s="115"/>
      <c r="Y175" s="115"/>
      <c r="Z175" s="115"/>
      <c r="AA175" s="778"/>
      <c r="AB175" s="115"/>
    </row>
    <row r="176" spans="1:28">
      <c r="A176" s="115"/>
      <c r="B176" s="135"/>
      <c r="C176" s="13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107"/>
      <c r="O176" s="107"/>
      <c r="P176" s="405"/>
      <c r="Q176" s="405"/>
      <c r="R176" s="115"/>
      <c r="S176" s="405"/>
      <c r="T176" s="135"/>
      <c r="U176" s="115"/>
      <c r="V176" s="115"/>
      <c r="W176" s="115"/>
      <c r="X176" s="115"/>
      <c r="Y176" s="366"/>
      <c r="Z176" s="115"/>
      <c r="AA176" s="778"/>
      <c r="AB176" s="115"/>
    </row>
    <row r="177" spans="1:28">
      <c r="A177" s="115"/>
      <c r="B177" s="405"/>
      <c r="C177" s="11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107"/>
      <c r="O177" s="107"/>
      <c r="P177" s="135"/>
      <c r="Q177" s="405"/>
      <c r="R177" s="115"/>
      <c r="S177" s="405"/>
      <c r="T177" s="135"/>
      <c r="U177" s="115"/>
      <c r="V177" s="115"/>
      <c r="W177" s="115"/>
      <c r="X177" s="115"/>
      <c r="Y177" s="366"/>
      <c r="Z177" s="115"/>
      <c r="AA177" s="779"/>
      <c r="AB177" s="115"/>
    </row>
    <row r="178" spans="1:28">
      <c r="A178" s="115"/>
      <c r="B178" s="135"/>
      <c r="C178" s="215"/>
      <c r="D178" s="135"/>
      <c r="E178" s="135"/>
      <c r="F178" s="135"/>
      <c r="G178" s="135"/>
      <c r="H178" s="110"/>
      <c r="I178" s="135"/>
      <c r="J178" s="135"/>
      <c r="K178" s="135"/>
      <c r="L178" s="135"/>
      <c r="M178" s="110"/>
      <c r="N178" s="107"/>
      <c r="O178" s="107"/>
      <c r="P178" s="215"/>
      <c r="Q178" s="405"/>
      <c r="R178" s="135"/>
      <c r="S178" s="405"/>
      <c r="T178" s="135"/>
      <c r="U178" s="115"/>
      <c r="V178" s="296"/>
      <c r="W178" s="405"/>
      <c r="X178" s="169"/>
      <c r="Y178" s="780"/>
      <c r="Z178" s="115"/>
      <c r="AA178" s="779"/>
      <c r="AB178" s="115"/>
    </row>
    <row r="179" spans="1:28">
      <c r="A179" s="169"/>
      <c r="B179" s="135"/>
      <c r="C179" s="781"/>
      <c r="D179" s="797"/>
      <c r="E179" s="782"/>
      <c r="F179" s="782"/>
      <c r="G179" s="782"/>
      <c r="H179" s="782"/>
      <c r="I179" s="782"/>
      <c r="J179" s="782"/>
      <c r="K179" s="782"/>
      <c r="L179" s="782"/>
      <c r="M179" s="782"/>
      <c r="N179" s="781"/>
      <c r="O179" s="405"/>
      <c r="P179" s="405"/>
      <c r="Q179" s="115"/>
      <c r="R179" s="612"/>
      <c r="S179" s="115"/>
      <c r="T179" s="115"/>
      <c r="U179" s="115"/>
      <c r="V179" s="783"/>
      <c r="W179" s="135"/>
      <c r="X179" s="130"/>
      <c r="Y179" s="784"/>
      <c r="Z179" s="115"/>
      <c r="AA179" s="785"/>
      <c r="AB179" s="115"/>
    </row>
    <row r="180" spans="1:28">
      <c r="A180" s="169"/>
      <c r="B180" s="135"/>
      <c r="C180" s="781"/>
      <c r="D180" s="797"/>
      <c r="E180" s="782"/>
      <c r="F180" s="782"/>
      <c r="G180" s="782"/>
      <c r="H180" s="782"/>
      <c r="I180" s="782"/>
      <c r="J180" s="782"/>
      <c r="K180" s="782"/>
      <c r="L180" s="782"/>
      <c r="M180" s="782"/>
      <c r="N180" s="786"/>
      <c r="O180" s="787"/>
      <c r="P180" s="405"/>
      <c r="Q180" s="115"/>
      <c r="R180" s="115"/>
      <c r="S180" s="115"/>
      <c r="T180" s="115"/>
      <c r="U180" s="115"/>
      <c r="V180" s="783"/>
      <c r="W180" s="135"/>
      <c r="X180" s="130"/>
      <c r="Y180" s="784"/>
      <c r="Z180" s="115"/>
      <c r="AA180" s="785"/>
      <c r="AB180" s="115"/>
    </row>
    <row r="181" spans="1:28" ht="12" customHeight="1">
      <c r="A181" s="169"/>
      <c r="B181" s="135"/>
      <c r="C181" s="781"/>
      <c r="D181" s="797"/>
      <c r="E181" s="782"/>
      <c r="F181" s="782"/>
      <c r="G181" s="797"/>
      <c r="H181" s="782"/>
      <c r="I181" s="782"/>
      <c r="J181" s="797"/>
      <c r="K181" s="782"/>
      <c r="L181" s="782"/>
      <c r="M181" s="782"/>
      <c r="N181" s="781"/>
      <c r="O181" s="787"/>
      <c r="P181" s="405"/>
      <c r="Q181" s="115"/>
      <c r="R181" s="115"/>
      <c r="S181" s="115"/>
      <c r="T181" s="115"/>
      <c r="U181" s="115"/>
      <c r="V181" s="783"/>
      <c r="W181" s="135"/>
      <c r="X181" s="130"/>
      <c r="Y181" s="784"/>
      <c r="Z181" s="115"/>
      <c r="AA181" s="788"/>
      <c r="AB181" s="115"/>
    </row>
    <row r="182" spans="1:28">
      <c r="A182" s="169"/>
      <c r="B182" s="135"/>
      <c r="C182" s="781"/>
      <c r="D182" s="797"/>
      <c r="E182" s="782"/>
      <c r="F182" s="782"/>
      <c r="G182" s="782"/>
      <c r="H182" s="782"/>
      <c r="I182" s="782"/>
      <c r="J182" s="782"/>
      <c r="K182" s="782"/>
      <c r="L182" s="782"/>
      <c r="M182" s="797"/>
      <c r="N182" s="789"/>
      <c r="O182" s="787"/>
      <c r="P182" s="405"/>
      <c r="Q182" s="115"/>
      <c r="R182" s="115"/>
      <c r="S182" s="115"/>
      <c r="T182" s="115"/>
      <c r="U182" s="115"/>
      <c r="V182" s="783"/>
      <c r="W182" s="135"/>
      <c r="X182" s="130"/>
      <c r="Y182" s="784"/>
      <c r="Z182" s="115"/>
      <c r="AA182" s="785"/>
      <c r="AB182" s="115"/>
    </row>
    <row r="183" spans="1:28" ht="12.75" customHeight="1">
      <c r="A183" s="169"/>
      <c r="B183" s="135"/>
      <c r="C183" s="781"/>
      <c r="D183" s="797"/>
      <c r="E183" s="782"/>
      <c r="F183" s="782"/>
      <c r="G183" s="782"/>
      <c r="H183" s="782"/>
      <c r="I183" s="782"/>
      <c r="J183" s="782"/>
      <c r="K183" s="782"/>
      <c r="L183" s="782"/>
      <c r="M183" s="782"/>
      <c r="N183" s="781"/>
      <c r="O183" s="787"/>
      <c r="P183" s="405"/>
      <c r="Q183" s="115"/>
      <c r="R183" s="115"/>
      <c r="S183" s="115"/>
      <c r="T183" s="115"/>
      <c r="U183" s="115"/>
      <c r="V183" s="783"/>
      <c r="W183" s="135"/>
      <c r="X183" s="130"/>
      <c r="Y183" s="784"/>
      <c r="Z183" s="115"/>
      <c r="AA183" s="790"/>
      <c r="AB183" s="115"/>
    </row>
    <row r="184" spans="1:28">
      <c r="A184" s="169"/>
      <c r="B184" s="135"/>
      <c r="C184" s="781"/>
      <c r="D184" s="797"/>
      <c r="E184" s="782"/>
      <c r="F184" s="782"/>
      <c r="G184" s="782"/>
      <c r="H184" s="782"/>
      <c r="I184" s="782"/>
      <c r="J184" s="782"/>
      <c r="K184" s="782"/>
      <c r="L184" s="782"/>
      <c r="M184" s="782"/>
      <c r="N184" s="781"/>
      <c r="O184" s="787"/>
      <c r="P184" s="405"/>
      <c r="Q184" s="115"/>
      <c r="R184" s="115"/>
      <c r="S184" s="115"/>
      <c r="T184" s="115"/>
      <c r="U184" s="115"/>
      <c r="V184" s="783"/>
      <c r="W184" s="135"/>
      <c r="X184" s="130"/>
      <c r="Y184" s="784"/>
      <c r="Z184" s="115"/>
      <c r="AA184" s="788"/>
      <c r="AB184" s="115"/>
    </row>
    <row r="185" spans="1:28" ht="15" customHeight="1">
      <c r="A185" s="169"/>
      <c r="B185" s="135"/>
      <c r="C185" s="781"/>
      <c r="D185" s="797"/>
      <c r="E185" s="782"/>
      <c r="F185" s="107"/>
      <c r="G185" s="792"/>
      <c r="H185" s="797"/>
      <c r="I185" s="782"/>
      <c r="J185" s="782"/>
      <c r="K185" s="782"/>
      <c r="L185" s="782"/>
      <c r="M185" s="782"/>
      <c r="N185" s="791"/>
      <c r="O185" s="787"/>
      <c r="P185" s="405"/>
      <c r="Q185" s="115"/>
      <c r="R185" s="115"/>
      <c r="S185" s="115"/>
      <c r="T185" s="115"/>
      <c r="U185" s="115"/>
      <c r="V185" s="783"/>
      <c r="W185" s="135"/>
      <c r="X185" s="130"/>
      <c r="Y185" s="784"/>
      <c r="Z185" s="115"/>
      <c r="AA185" s="790"/>
      <c r="AB185" s="115"/>
    </row>
    <row r="186" spans="1:28">
      <c r="A186" s="169"/>
      <c r="B186" s="135"/>
      <c r="C186" s="781"/>
      <c r="D186" s="797"/>
      <c r="E186" s="782"/>
      <c r="F186" s="782"/>
      <c r="G186" s="782"/>
      <c r="H186" s="782"/>
      <c r="I186" s="782"/>
      <c r="J186" s="782"/>
      <c r="K186" s="782"/>
      <c r="L186" s="782"/>
      <c r="M186" s="782"/>
      <c r="N186" s="781"/>
      <c r="O186" s="787"/>
      <c r="P186" s="405"/>
      <c r="Q186" s="115"/>
      <c r="R186" s="115"/>
      <c r="S186" s="115"/>
      <c r="T186" s="115"/>
      <c r="U186" s="115"/>
      <c r="V186" s="783"/>
      <c r="W186" s="135"/>
      <c r="X186" s="130"/>
      <c r="Y186" s="784"/>
      <c r="Z186" s="115"/>
      <c r="AA186" s="785"/>
      <c r="AB186" s="115"/>
    </row>
    <row r="187" spans="1:28">
      <c r="A187" s="169"/>
      <c r="B187" s="135"/>
      <c r="C187" s="781"/>
      <c r="D187" s="797"/>
      <c r="E187" s="782"/>
      <c r="F187" s="782"/>
      <c r="G187" s="782"/>
      <c r="H187" s="782"/>
      <c r="I187" s="782"/>
      <c r="J187" s="782"/>
      <c r="K187" s="782"/>
      <c r="L187" s="782"/>
      <c r="M187" s="782"/>
      <c r="N187" s="781"/>
      <c r="O187" s="787"/>
      <c r="P187" s="405"/>
      <c r="Q187" s="115"/>
      <c r="R187" s="115"/>
      <c r="S187" s="115"/>
      <c r="T187" s="115"/>
      <c r="U187" s="115"/>
      <c r="V187" s="783"/>
      <c r="W187" s="135"/>
      <c r="X187" s="130"/>
      <c r="Y187" s="784"/>
      <c r="Z187" s="115"/>
      <c r="AA187" s="785"/>
      <c r="AB187" s="115"/>
    </row>
    <row r="188" spans="1:28">
      <c r="A188" s="169"/>
      <c r="B188" s="135"/>
      <c r="C188" s="781"/>
      <c r="D188" s="797"/>
      <c r="E188" s="782"/>
      <c r="F188" s="782"/>
      <c r="G188" s="782"/>
      <c r="H188" s="782"/>
      <c r="I188" s="782"/>
      <c r="J188" s="782"/>
      <c r="K188" s="782"/>
      <c r="L188" s="782"/>
      <c r="M188" s="782"/>
      <c r="N188" s="781"/>
      <c r="O188" s="787"/>
      <c r="P188" s="405"/>
      <c r="Q188" s="115"/>
      <c r="R188" s="115"/>
      <c r="S188" s="115"/>
      <c r="T188" s="115"/>
      <c r="U188" s="115"/>
      <c r="V188" s="783"/>
      <c r="W188" s="135"/>
      <c r="X188" s="130"/>
      <c r="Y188" s="784"/>
      <c r="Z188" s="115"/>
      <c r="AA188" s="785"/>
      <c r="AB188" s="115"/>
    </row>
    <row r="189" spans="1:28">
      <c r="A189" s="169"/>
      <c r="B189" s="135"/>
      <c r="C189" s="781"/>
      <c r="D189" s="797"/>
      <c r="E189" s="782"/>
      <c r="F189" s="782"/>
      <c r="G189" s="782"/>
      <c r="H189" s="782"/>
      <c r="I189" s="782"/>
      <c r="J189" s="782"/>
      <c r="K189" s="782"/>
      <c r="L189" s="782"/>
      <c r="M189" s="782"/>
      <c r="N189" s="781"/>
      <c r="O189" s="787"/>
      <c r="P189" s="405"/>
      <c r="Q189" s="115"/>
      <c r="R189" s="115"/>
      <c r="S189" s="115"/>
      <c r="T189" s="115"/>
      <c r="U189" s="115"/>
      <c r="V189" s="783"/>
      <c r="W189" s="135"/>
      <c r="X189" s="130"/>
      <c r="Y189" s="784"/>
      <c r="Z189" s="115"/>
      <c r="AA189" s="785"/>
      <c r="AB189" s="115"/>
    </row>
    <row r="190" spans="1:28">
      <c r="A190" s="169"/>
      <c r="B190" s="135"/>
      <c r="C190" s="781"/>
      <c r="D190" s="797"/>
      <c r="E190" s="782"/>
      <c r="F190" s="782"/>
      <c r="G190" s="782"/>
      <c r="H190" s="782"/>
      <c r="I190" s="782"/>
      <c r="J190" s="782"/>
      <c r="K190" s="782"/>
      <c r="L190" s="782"/>
      <c r="M190" s="782"/>
      <c r="N190" s="781"/>
      <c r="O190" s="787"/>
      <c r="P190" s="405"/>
      <c r="Q190" s="115"/>
      <c r="R190" s="115"/>
      <c r="S190" s="115"/>
      <c r="T190" s="115"/>
      <c r="U190" s="115"/>
      <c r="V190" s="783"/>
      <c r="W190" s="135"/>
      <c r="X190" s="130"/>
      <c r="Y190" s="784"/>
      <c r="Z190" s="115"/>
      <c r="AA190" s="785"/>
      <c r="AB190" s="115"/>
    </row>
    <row r="191" spans="1:28">
      <c r="A191" s="169"/>
      <c r="B191" s="135"/>
      <c r="C191" s="781"/>
      <c r="D191" s="797"/>
      <c r="E191" s="782"/>
      <c r="F191" s="782"/>
      <c r="G191" s="782"/>
      <c r="H191" s="782"/>
      <c r="I191" s="782"/>
      <c r="J191" s="782"/>
      <c r="K191" s="782"/>
      <c r="L191" s="782"/>
      <c r="M191" s="782"/>
      <c r="N191" s="781"/>
      <c r="O191" s="787"/>
      <c r="P191" s="405"/>
      <c r="Q191" s="115"/>
      <c r="R191" s="115"/>
      <c r="S191" s="115"/>
      <c r="T191" s="115"/>
      <c r="U191" s="115"/>
      <c r="V191" s="783"/>
      <c r="W191" s="135"/>
      <c r="X191" s="130"/>
      <c r="Y191" s="784"/>
      <c r="Z191" s="115"/>
      <c r="AA191" s="785"/>
      <c r="AB191" s="115"/>
    </row>
    <row r="192" spans="1:28">
      <c r="A192" s="169"/>
      <c r="B192" s="135"/>
      <c r="C192" s="781"/>
      <c r="D192" s="797"/>
      <c r="E192" s="782"/>
      <c r="F192" s="782"/>
      <c r="G192" s="782"/>
      <c r="H192" s="782"/>
      <c r="I192" s="782"/>
      <c r="J192" s="782"/>
      <c r="K192" s="782"/>
      <c r="L192" s="782"/>
      <c r="M192" s="782"/>
      <c r="N192" s="781"/>
      <c r="O192" s="787"/>
      <c r="P192" s="405"/>
      <c r="Q192" s="115"/>
      <c r="R192" s="115"/>
      <c r="S192" s="115"/>
      <c r="T192" s="115"/>
      <c r="U192" s="115"/>
      <c r="V192" s="783"/>
      <c r="W192" s="135"/>
      <c r="X192" s="130"/>
      <c r="Y192" s="784"/>
      <c r="Z192" s="115"/>
      <c r="AA192" s="785"/>
      <c r="AB192" s="115"/>
    </row>
    <row r="193" spans="1:28" ht="13.5" customHeight="1">
      <c r="A193" s="169"/>
      <c r="B193" s="135"/>
      <c r="C193" s="781"/>
      <c r="D193" s="797"/>
      <c r="E193" s="782"/>
      <c r="F193" s="782"/>
      <c r="G193" s="782"/>
      <c r="H193" s="782"/>
      <c r="I193" s="782"/>
      <c r="J193" s="782"/>
      <c r="K193" s="782"/>
      <c r="L193" s="782"/>
      <c r="M193" s="782"/>
      <c r="N193" s="781"/>
      <c r="O193" s="787"/>
      <c r="P193" s="405"/>
      <c r="Q193" s="115"/>
      <c r="R193" s="115"/>
      <c r="S193" s="115"/>
      <c r="T193" s="115"/>
      <c r="U193" s="115"/>
      <c r="V193" s="783"/>
      <c r="W193" s="135"/>
      <c r="X193" s="130"/>
      <c r="Y193" s="784"/>
      <c r="Z193" s="115"/>
      <c r="AA193" s="788"/>
      <c r="AB193" s="115"/>
    </row>
    <row r="194" spans="1:28" ht="12" customHeight="1">
      <c r="A194" s="169"/>
      <c r="B194" s="135"/>
      <c r="C194" s="781"/>
      <c r="D194" s="800"/>
      <c r="E194" s="792"/>
      <c r="F194" s="793"/>
      <c r="G194" s="782"/>
      <c r="H194" s="782"/>
      <c r="I194" s="782"/>
      <c r="J194" s="782"/>
      <c r="K194" s="792"/>
      <c r="L194" s="792"/>
      <c r="M194" s="782"/>
      <c r="N194" s="786"/>
      <c r="O194" s="787"/>
      <c r="P194" s="405"/>
      <c r="Q194" s="115"/>
      <c r="R194" s="115"/>
      <c r="S194" s="115"/>
      <c r="T194" s="115"/>
      <c r="U194" s="115"/>
      <c r="V194" s="783"/>
      <c r="W194" s="135"/>
      <c r="X194" s="130"/>
      <c r="Y194" s="784"/>
      <c r="Z194" s="115"/>
      <c r="AA194" s="794"/>
      <c r="AB194" s="115"/>
    </row>
    <row r="195" spans="1:28">
      <c r="A195" s="169"/>
      <c r="B195" s="135"/>
      <c r="C195" s="781"/>
      <c r="D195" s="800"/>
      <c r="E195" s="792"/>
      <c r="F195" s="793"/>
      <c r="G195" s="782"/>
      <c r="H195" s="782"/>
      <c r="I195" s="782"/>
      <c r="J195" s="782"/>
      <c r="K195" s="792"/>
      <c r="L195" s="792"/>
      <c r="M195" s="782"/>
      <c r="N195" s="781"/>
      <c r="O195" s="787"/>
      <c r="P195" s="405"/>
      <c r="Q195" s="115"/>
      <c r="R195" s="115"/>
      <c r="S195" s="115"/>
      <c r="T195" s="115"/>
      <c r="U195" s="115"/>
      <c r="V195" s="783"/>
      <c r="W195" s="135"/>
      <c r="X195" s="130"/>
      <c r="Y195" s="784"/>
      <c r="Z195" s="115"/>
      <c r="AA195" s="785"/>
      <c r="AB195" s="115"/>
    </row>
    <row r="196" spans="1:28" ht="13.5" customHeight="1">
      <c r="A196" s="169"/>
      <c r="B196" s="135"/>
      <c r="C196" s="781"/>
      <c r="D196" s="800"/>
      <c r="E196" s="792"/>
      <c r="F196" s="793"/>
      <c r="G196" s="782"/>
      <c r="H196" s="782"/>
      <c r="I196" s="782"/>
      <c r="J196" s="782"/>
      <c r="K196" s="792"/>
      <c r="L196" s="792"/>
      <c r="M196" s="782"/>
      <c r="N196" s="781"/>
      <c r="O196" s="787"/>
      <c r="P196" s="405"/>
      <c r="Q196" s="115"/>
      <c r="R196" s="115"/>
      <c r="S196" s="115"/>
      <c r="T196" s="115"/>
      <c r="U196" s="115"/>
      <c r="V196" s="783"/>
      <c r="W196" s="135"/>
      <c r="X196" s="130"/>
      <c r="Y196" s="784"/>
      <c r="Z196" s="115"/>
      <c r="AA196" s="785"/>
      <c r="AB196" s="115"/>
    </row>
    <row r="197" spans="1:28">
      <c r="A197" s="169"/>
      <c r="B197" s="135"/>
      <c r="C197" s="781"/>
      <c r="D197" s="800"/>
      <c r="E197" s="792"/>
      <c r="F197" s="793"/>
      <c r="G197" s="782"/>
      <c r="H197" s="804"/>
      <c r="I197" s="782"/>
      <c r="J197" s="804"/>
      <c r="K197" s="797"/>
      <c r="L197" s="797"/>
      <c r="M197" s="782"/>
      <c r="N197" s="781"/>
      <c r="O197" s="787"/>
      <c r="P197" s="405"/>
      <c r="Q197" s="115"/>
      <c r="R197" s="115"/>
      <c r="S197" s="115"/>
      <c r="T197" s="115"/>
      <c r="U197" s="115"/>
      <c r="V197" s="783"/>
      <c r="W197" s="135"/>
      <c r="X197" s="130"/>
      <c r="Y197" s="784"/>
      <c r="Z197" s="115"/>
      <c r="AA197" s="790"/>
      <c r="AB197" s="115"/>
    </row>
    <row r="198" spans="1:28">
      <c r="A198" s="169"/>
      <c r="B198" s="135"/>
      <c r="C198" s="781"/>
      <c r="D198" s="800"/>
      <c r="E198" s="797"/>
      <c r="F198" s="793"/>
      <c r="G198" s="782"/>
      <c r="H198" s="782"/>
      <c r="I198" s="782"/>
      <c r="J198" s="782"/>
      <c r="K198" s="797"/>
      <c r="L198" s="797"/>
      <c r="M198" s="782"/>
      <c r="N198" s="781"/>
      <c r="O198" s="787"/>
      <c r="P198" s="405"/>
      <c r="Q198" s="115"/>
      <c r="R198" s="115"/>
      <c r="S198" s="115"/>
      <c r="T198" s="115"/>
      <c r="U198" s="115"/>
      <c r="V198" s="783"/>
      <c r="W198" s="135"/>
      <c r="X198" s="130"/>
      <c r="Y198" s="784"/>
      <c r="Z198" s="115"/>
      <c r="AA198" s="785"/>
      <c r="AB198" s="115"/>
    </row>
    <row r="199" spans="1:28" ht="12" customHeight="1">
      <c r="A199" s="169"/>
      <c r="B199" s="135"/>
      <c r="C199" s="781"/>
      <c r="D199" s="800"/>
      <c r="E199" s="792"/>
      <c r="F199" s="793"/>
      <c r="G199" s="782"/>
      <c r="H199" s="782"/>
      <c r="I199" s="782"/>
      <c r="J199" s="782"/>
      <c r="K199" s="797"/>
      <c r="L199" s="792"/>
      <c r="M199" s="782"/>
      <c r="N199" s="781"/>
      <c r="O199" s="787"/>
      <c r="P199" s="405"/>
      <c r="Q199" s="115"/>
      <c r="R199" s="115"/>
      <c r="S199" s="115"/>
      <c r="T199" s="115"/>
      <c r="U199" s="115"/>
      <c r="V199" s="783"/>
      <c r="W199" s="135"/>
      <c r="X199" s="130"/>
      <c r="Y199" s="784"/>
      <c r="Z199" s="115"/>
      <c r="AA199" s="785"/>
      <c r="AB199" s="115"/>
    </row>
    <row r="200" spans="1:28" ht="12.75" customHeight="1">
      <c r="A200" s="169"/>
      <c r="B200" s="135"/>
      <c r="C200" s="781"/>
      <c r="D200" s="800"/>
      <c r="E200" s="797"/>
      <c r="F200" s="793"/>
      <c r="G200" s="782"/>
      <c r="H200" s="782"/>
      <c r="I200" s="782"/>
      <c r="J200" s="782"/>
      <c r="K200" s="793"/>
      <c r="L200" s="793"/>
      <c r="M200" s="107"/>
      <c r="N200" s="781"/>
      <c r="O200" s="787"/>
      <c r="P200" s="405"/>
      <c r="Q200" s="115"/>
      <c r="R200" s="115"/>
      <c r="S200" s="115"/>
      <c r="T200" s="115"/>
      <c r="U200" s="115"/>
      <c r="V200" s="783"/>
      <c r="W200" s="135"/>
      <c r="X200" s="130"/>
      <c r="Y200" s="784"/>
      <c r="Z200" s="115"/>
      <c r="AA200" s="785"/>
      <c r="AB200" s="115"/>
    </row>
    <row r="201" spans="1:28" ht="11.25" customHeight="1">
      <c r="A201" s="169"/>
      <c r="B201" s="135"/>
      <c r="C201" s="781"/>
      <c r="D201" s="800"/>
      <c r="E201" s="797"/>
      <c r="F201" s="797"/>
      <c r="G201" s="782"/>
      <c r="H201" s="782"/>
      <c r="I201" s="782"/>
      <c r="J201" s="792"/>
      <c r="K201" s="804"/>
      <c r="L201" s="797"/>
      <c r="M201" s="793"/>
      <c r="N201" s="781"/>
      <c r="O201" s="787"/>
      <c r="P201" s="405"/>
      <c r="Q201" s="115"/>
      <c r="R201" s="115"/>
      <c r="S201" s="115"/>
      <c r="T201" s="115"/>
      <c r="U201" s="115"/>
      <c r="V201" s="783"/>
      <c r="W201" s="135"/>
      <c r="X201" s="130"/>
      <c r="Y201" s="784"/>
      <c r="Z201" s="115"/>
      <c r="AA201" s="785"/>
      <c r="AB201" s="115"/>
    </row>
    <row r="202" spans="1:28" ht="12" customHeight="1">
      <c r="A202" s="169"/>
      <c r="B202" s="135"/>
      <c r="C202" s="781"/>
      <c r="D202" s="800"/>
      <c r="E202" s="792"/>
      <c r="F202" s="793"/>
      <c r="G202" s="782"/>
      <c r="H202" s="782"/>
      <c r="I202" s="782"/>
      <c r="J202" s="782"/>
      <c r="K202" s="792"/>
      <c r="L202" s="792"/>
      <c r="M202" s="782"/>
      <c r="N202" s="781"/>
      <c r="O202" s="787"/>
      <c r="P202" s="405"/>
      <c r="Q202" s="115"/>
      <c r="R202" s="115"/>
      <c r="S202" s="115"/>
      <c r="T202" s="115"/>
      <c r="U202" s="115"/>
      <c r="V202" s="783"/>
      <c r="W202" s="135"/>
      <c r="X202" s="130"/>
      <c r="Y202" s="784"/>
      <c r="Z202" s="115"/>
      <c r="AA202" s="785"/>
      <c r="AB202" s="115"/>
    </row>
    <row r="203" spans="1:28">
      <c r="A203" s="169"/>
      <c r="B203" s="135"/>
      <c r="C203" s="781"/>
      <c r="D203" s="800"/>
      <c r="E203" s="797"/>
      <c r="F203" s="793"/>
      <c r="G203" s="782"/>
      <c r="H203" s="782"/>
      <c r="I203" s="782"/>
      <c r="J203" s="782"/>
      <c r="K203" s="793"/>
      <c r="L203" s="793"/>
      <c r="M203" s="782"/>
      <c r="N203" s="781"/>
      <c r="O203" s="795"/>
      <c r="P203" s="405"/>
      <c r="Q203" s="115"/>
      <c r="R203" s="115"/>
      <c r="S203" s="115"/>
      <c r="T203" s="115"/>
      <c r="U203" s="115"/>
      <c r="V203" s="783"/>
      <c r="W203" s="135"/>
      <c r="X203" s="130"/>
      <c r="Y203" s="784"/>
      <c r="Z203" s="115"/>
      <c r="AA203" s="796"/>
      <c r="AB203" s="115"/>
    </row>
    <row r="204" spans="1:28" ht="13.5" customHeight="1">
      <c r="A204" s="169"/>
      <c r="B204" s="135"/>
      <c r="C204" s="781"/>
      <c r="D204" s="800"/>
      <c r="E204" s="792"/>
      <c r="F204" s="793"/>
      <c r="G204" s="782"/>
      <c r="H204" s="782"/>
      <c r="I204" s="782"/>
      <c r="J204" s="782"/>
      <c r="K204" s="793"/>
      <c r="L204" s="793"/>
      <c r="M204" s="782"/>
      <c r="N204" s="781"/>
      <c r="O204" s="787"/>
      <c r="P204" s="405"/>
      <c r="Q204" s="115"/>
      <c r="R204" s="115"/>
      <c r="S204" s="115"/>
      <c r="T204" s="115"/>
      <c r="U204" s="115"/>
      <c r="V204" s="783"/>
      <c r="W204" s="135"/>
      <c r="X204" s="130"/>
      <c r="Y204" s="784"/>
      <c r="Z204" s="115"/>
      <c r="AA204" s="785"/>
      <c r="AB204" s="115"/>
    </row>
    <row r="205" spans="1:28" ht="13.5" customHeight="1">
      <c r="A205" s="169"/>
      <c r="B205" s="135"/>
      <c r="C205" s="781"/>
      <c r="D205" s="800"/>
      <c r="E205" s="793"/>
      <c r="F205" s="797"/>
      <c r="G205" s="782"/>
      <c r="H205" s="782"/>
      <c r="I205" s="782"/>
      <c r="J205" s="782"/>
      <c r="K205" s="804"/>
      <c r="L205" s="797"/>
      <c r="M205" s="782"/>
      <c r="N205" s="781"/>
      <c r="O205" s="795"/>
      <c r="P205" s="405"/>
      <c r="Q205" s="115"/>
      <c r="R205" s="115"/>
      <c r="S205" s="115"/>
      <c r="T205" s="115"/>
      <c r="U205" s="115"/>
      <c r="V205" s="783"/>
      <c r="W205" s="135"/>
      <c r="X205" s="130"/>
      <c r="Y205" s="784"/>
      <c r="Z205" s="115"/>
      <c r="AA205" s="796"/>
      <c r="AB205" s="115"/>
    </row>
    <row r="206" spans="1:28" hidden="1">
      <c r="A206" s="169"/>
      <c r="B206" s="135"/>
      <c r="C206" s="781"/>
      <c r="D206" s="800"/>
      <c r="E206" s="797"/>
      <c r="F206" s="793"/>
      <c r="G206" s="782"/>
      <c r="H206" s="782"/>
      <c r="I206" s="782"/>
      <c r="J206" s="782"/>
      <c r="K206" s="792"/>
      <c r="L206" s="792"/>
      <c r="M206" s="782"/>
      <c r="N206" s="781"/>
      <c r="O206" s="787"/>
      <c r="P206" s="405"/>
      <c r="Q206" s="115"/>
      <c r="R206" s="115"/>
      <c r="S206" s="115"/>
      <c r="T206" s="115"/>
      <c r="U206" s="115"/>
      <c r="V206" s="783"/>
      <c r="W206" s="135"/>
      <c r="X206" s="130"/>
      <c r="Y206" s="784"/>
      <c r="Z206" s="115"/>
      <c r="AA206" s="790"/>
      <c r="AB206" s="115"/>
    </row>
    <row r="207" spans="1:28" ht="13.5" customHeight="1">
      <c r="A207" s="169"/>
      <c r="B207" s="110"/>
      <c r="C207" s="781"/>
      <c r="D207" s="800"/>
      <c r="E207" s="793"/>
      <c r="F207" s="793"/>
      <c r="G207" s="782"/>
      <c r="H207" s="782"/>
      <c r="I207" s="782"/>
      <c r="J207" s="782"/>
      <c r="K207" s="797"/>
      <c r="L207" s="797"/>
      <c r="M207" s="782"/>
      <c r="N207" s="781"/>
      <c r="O207" s="787"/>
      <c r="P207" s="405"/>
      <c r="Q207" s="115"/>
      <c r="R207" s="115"/>
      <c r="S207" s="115"/>
      <c r="T207" s="115"/>
      <c r="U207" s="115"/>
      <c r="V207" s="783"/>
      <c r="W207" s="135"/>
      <c r="X207" s="130"/>
      <c r="Y207" s="784"/>
      <c r="Z207" s="115"/>
      <c r="AA207" s="785"/>
      <c r="AB207" s="115"/>
    </row>
    <row r="208" spans="1:28" ht="12" customHeight="1">
      <c r="A208" s="169"/>
      <c r="B208" s="135"/>
      <c r="C208" s="781"/>
      <c r="D208" s="800"/>
      <c r="E208" s="792"/>
      <c r="F208" s="793"/>
      <c r="G208" s="804"/>
      <c r="H208" s="782"/>
      <c r="I208" s="782"/>
      <c r="J208" s="782"/>
      <c r="K208" s="792"/>
      <c r="L208" s="793"/>
      <c r="M208" s="782"/>
      <c r="N208" s="786"/>
      <c r="O208" s="795"/>
      <c r="P208" s="405"/>
      <c r="Q208" s="115"/>
      <c r="R208" s="115"/>
      <c r="S208" s="115"/>
      <c r="T208" s="115"/>
      <c r="U208" s="115"/>
      <c r="V208" s="783"/>
      <c r="W208" s="135"/>
      <c r="X208" s="130"/>
      <c r="Y208" s="784"/>
      <c r="Z208" s="115"/>
      <c r="AA208" s="796"/>
      <c r="AB208" s="115"/>
    </row>
    <row r="209" spans="1:28" ht="13.5" customHeight="1">
      <c r="A209" s="169"/>
      <c r="B209" s="135"/>
      <c r="C209" s="781"/>
      <c r="D209" s="800"/>
      <c r="E209" s="804"/>
      <c r="F209" s="804"/>
      <c r="G209" s="782"/>
      <c r="H209" s="782"/>
      <c r="I209" s="782"/>
      <c r="J209" s="782"/>
      <c r="K209" s="805"/>
      <c r="L209" s="804"/>
      <c r="M209" s="782"/>
      <c r="N209" s="786"/>
      <c r="O209" s="787"/>
      <c r="P209" s="405"/>
      <c r="Q209" s="115"/>
      <c r="R209" s="115"/>
      <c r="S209" s="115"/>
      <c r="T209" s="115"/>
      <c r="U209" s="115"/>
      <c r="V209" s="783"/>
      <c r="W209" s="135"/>
      <c r="X209" s="130"/>
      <c r="Y209" s="784"/>
      <c r="Z209" s="115"/>
      <c r="AA209" s="799"/>
      <c r="AB209" s="115"/>
    </row>
    <row r="210" spans="1:28">
      <c r="A210" s="169"/>
      <c r="B210" s="135"/>
      <c r="C210" s="781"/>
      <c r="D210" s="800"/>
      <c r="E210" s="166"/>
      <c r="F210" s="166"/>
      <c r="G210" s="166"/>
      <c r="H210" s="166"/>
      <c r="I210" s="166"/>
      <c r="J210" s="166"/>
      <c r="K210" s="166"/>
      <c r="L210" s="166"/>
      <c r="M210" s="166"/>
      <c r="N210" s="786"/>
      <c r="O210" s="787"/>
      <c r="P210" s="405"/>
      <c r="Q210" s="115"/>
      <c r="R210" s="115"/>
      <c r="S210" s="115"/>
      <c r="T210" s="115"/>
      <c r="U210" s="115"/>
      <c r="V210" s="783"/>
      <c r="W210" s="135"/>
      <c r="X210" s="130"/>
      <c r="Y210" s="784"/>
      <c r="Z210" s="115"/>
      <c r="AA210" s="785"/>
      <c r="AB210" s="115"/>
    </row>
    <row r="211" spans="1:28" ht="12.75" customHeight="1">
      <c r="A211" s="169"/>
      <c r="B211" s="135"/>
      <c r="C211" s="781"/>
      <c r="D211" s="800"/>
      <c r="E211" s="166"/>
      <c r="F211" s="166"/>
      <c r="G211" s="166"/>
      <c r="H211" s="166"/>
      <c r="I211" s="166"/>
      <c r="J211" s="166"/>
      <c r="K211" s="166"/>
      <c r="L211" s="166"/>
      <c r="M211" s="166"/>
      <c r="N211" s="786"/>
      <c r="O211" s="787"/>
      <c r="P211" s="405"/>
      <c r="Q211" s="115"/>
      <c r="R211" s="115"/>
      <c r="S211" s="115"/>
      <c r="T211" s="115"/>
      <c r="U211" s="115"/>
      <c r="V211" s="783"/>
      <c r="W211" s="135"/>
      <c r="X211" s="130"/>
      <c r="Y211" s="784"/>
      <c r="Z211" s="115"/>
      <c r="AA211" s="785"/>
      <c r="AB211" s="115"/>
    </row>
    <row r="212" spans="1:28" ht="12" customHeight="1">
      <c r="A212" s="169"/>
      <c r="B212" s="135"/>
      <c r="C212" s="781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786"/>
      <c r="O212" s="787"/>
      <c r="P212" s="405"/>
      <c r="Q212" s="115"/>
      <c r="R212" s="115"/>
      <c r="S212" s="115"/>
      <c r="T212" s="115"/>
      <c r="U212" s="115"/>
      <c r="V212" s="783"/>
      <c r="W212" s="135"/>
      <c r="X212" s="130"/>
      <c r="Y212" s="784"/>
      <c r="Z212" s="115"/>
      <c r="AA212" s="785"/>
      <c r="AB212" s="115"/>
    </row>
    <row r="213" spans="1:28" ht="12.75" customHeight="1">
      <c r="A213" s="169"/>
      <c r="B213" s="135"/>
      <c r="C213" s="781"/>
      <c r="D213" s="166"/>
      <c r="E213" s="166"/>
      <c r="F213" s="166"/>
      <c r="G213" s="166"/>
      <c r="H213" s="166"/>
      <c r="I213" s="166"/>
      <c r="J213" s="801"/>
      <c r="K213" s="166"/>
      <c r="L213" s="166"/>
      <c r="M213" s="166"/>
      <c r="N213" s="789"/>
      <c r="O213" s="787"/>
      <c r="P213" s="405"/>
      <c r="Q213" s="115"/>
      <c r="R213" s="115"/>
      <c r="S213" s="115"/>
      <c r="T213" s="115"/>
      <c r="U213" s="115"/>
      <c r="V213" s="802"/>
      <c r="W213" s="135"/>
      <c r="X213" s="803"/>
      <c r="Y213" s="784"/>
      <c r="Z213" s="115"/>
      <c r="AA213" s="785"/>
      <c r="AB213" s="115"/>
    </row>
    <row r="214" spans="1:28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</row>
    <row r="215" spans="1:28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</row>
    <row r="216" spans="1:28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</row>
    <row r="217" spans="1:28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</row>
    <row r="218" spans="1:28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</row>
    <row r="219" spans="1:28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</row>
    <row r="220" spans="1:28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</row>
    <row r="221" spans="1:28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</row>
    <row r="222" spans="1:28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</row>
    <row r="223" spans="1:28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</row>
    <row r="224" spans="1:28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</row>
    <row r="225" spans="1:28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</row>
    <row r="226" spans="1:28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</row>
    <row r="227" spans="1:28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</row>
    <row r="228" spans="1:28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</row>
    <row r="229" spans="1:28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</row>
    <row r="230" spans="1:28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</row>
    <row r="231" spans="1:28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</row>
    <row r="232" spans="1:28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</row>
    <row r="233" spans="1:28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</row>
    <row r="234" spans="1:28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</row>
    <row r="235" spans="1:28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</row>
    <row r="236" spans="1:28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</row>
    <row r="237" spans="1:28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</row>
    <row r="238" spans="1:28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</row>
    <row r="239" spans="1:28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</row>
    <row r="240" spans="1:28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</row>
    <row r="241" spans="1:28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</row>
    <row r="242" spans="1:28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</row>
    <row r="243" spans="1:28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</row>
    <row r="244" spans="1:28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</row>
    <row r="245" spans="1:28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</row>
    <row r="246" spans="1:28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</row>
    <row r="247" spans="1:28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</row>
    <row r="248" spans="1:28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</row>
    <row r="249" spans="1:28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</row>
    <row r="250" spans="1:28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</row>
    <row r="251" spans="1:28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</row>
    <row r="252" spans="1:28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</row>
    <row r="253" spans="1:28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</row>
    <row r="254" spans="1:28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</row>
    <row r="255" spans="1:28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</row>
    <row r="256" spans="1:28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</row>
    <row r="257" spans="1:28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</row>
    <row r="258" spans="1:28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</row>
    <row r="259" spans="1:28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</row>
    <row r="260" spans="1:28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</row>
    <row r="261" spans="1:28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</row>
    <row r="262" spans="1:28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</row>
    <row r="263" spans="1:28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</row>
    <row r="264" spans="1:28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</row>
    <row r="265" spans="1:28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</row>
    <row r="266" spans="1:28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</row>
    <row r="267" spans="1:28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</row>
    <row r="268" spans="1:28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</row>
    <row r="269" spans="1:28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</row>
    <row r="270" spans="1:28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</row>
    <row r="271" spans="1:28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</row>
    <row r="272" spans="1:28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</row>
    <row r="273" spans="1:28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</row>
    <row r="274" spans="1:28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</row>
    <row r="275" spans="1:28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</row>
    <row r="276" spans="1:28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</row>
    <row r="277" spans="1:28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</row>
    <row r="278" spans="1:28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</row>
    <row r="279" spans="1:28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</row>
    <row r="280" spans="1:28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</row>
    <row r="281" spans="1:28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</row>
    <row r="282" spans="1:28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</row>
    <row r="283" spans="1:28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</row>
    <row r="284" spans="1:28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</row>
    <row r="285" spans="1:28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</row>
    <row r="286" spans="1:28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</row>
    <row r="287" spans="1:28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</row>
    <row r="288" spans="1:28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</row>
    <row r="289" spans="1:28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</row>
    <row r="290" spans="1:28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</row>
    <row r="291" spans="1:28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</row>
    <row r="292" spans="1:28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</row>
    <row r="293" spans="1:28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</row>
    <row r="294" spans="1:28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</row>
    <row r="295" spans="1:28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</row>
    <row r="296" spans="1:28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</row>
    <row r="297" spans="1:28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</row>
    <row r="298" spans="1:28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</row>
    <row r="299" spans="1:28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</row>
    <row r="300" spans="1:28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</row>
    <row r="301" spans="1:28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</row>
    <row r="302" spans="1:28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</row>
    <row r="303" spans="1:28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</row>
    <row r="304" spans="1:28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</row>
    <row r="305" spans="1:28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</row>
    <row r="306" spans="1:28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</row>
    <row r="307" spans="1:28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</row>
    <row r="308" spans="1:28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</row>
    <row r="309" spans="1:28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</row>
    <row r="310" spans="1:28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</row>
    <row r="311" spans="1:28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</row>
    <row r="312" spans="1:28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</row>
    <row r="313" spans="1:28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</row>
    <row r="314" spans="1:28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</row>
    <row r="315" spans="1:28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</row>
    <row r="316" spans="1:28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</row>
    <row r="317" spans="1:28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</row>
    <row r="318" spans="1:28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</row>
    <row r="319" spans="1:28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</row>
    <row r="320" spans="1:28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</row>
    <row r="321" spans="1:28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</row>
    <row r="322" spans="1:28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</row>
    <row r="323" spans="1:28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</row>
    <row r="324" spans="1:28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</row>
    <row r="325" spans="1:28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</row>
    <row r="326" spans="1:28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</row>
    <row r="327" spans="1:28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</row>
    <row r="328" spans="1:28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</row>
    <row r="329" spans="1:28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</row>
    <row r="330" spans="1:28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</row>
    <row r="331" spans="1:28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</row>
    <row r="332" spans="1:28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</row>
    <row r="333" spans="1:28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</row>
    <row r="334" spans="1:28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</row>
    <row r="335" spans="1:28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</row>
    <row r="336" spans="1:28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</row>
    <row r="337" spans="1:28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</row>
    <row r="338" spans="1:28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</row>
    <row r="339" spans="1:28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</row>
    <row r="340" spans="1:28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</row>
    <row r="341" spans="1:28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</row>
    <row r="342" spans="1:28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</row>
    <row r="343" spans="1:28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</row>
    <row r="344" spans="1:28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</row>
    <row r="345" spans="1:28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</row>
    <row r="346" spans="1:28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</row>
    <row r="347" spans="1:28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</row>
    <row r="348" spans="1:28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</row>
    <row r="349" spans="1:28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</row>
    <row r="350" spans="1:28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</row>
    <row r="351" spans="1:28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</row>
    <row r="352" spans="1:28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</row>
    <row r="353" spans="1:28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</row>
    <row r="354" spans="1:28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</row>
    <row r="355" spans="1:28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</row>
    <row r="356" spans="1:28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</row>
    <row r="357" spans="1:28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</row>
    <row r="358" spans="1:28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</row>
    <row r="359" spans="1:28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</row>
    <row r="360" spans="1:28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</row>
    <row r="361" spans="1:28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</row>
    <row r="362" spans="1:28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</row>
    <row r="363" spans="1:28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</row>
    <row r="364" spans="1:28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</row>
    <row r="365" spans="1:28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</row>
    <row r="366" spans="1:28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</row>
    <row r="367" spans="1:28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</row>
    <row r="368" spans="1:28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</row>
    <row r="369" spans="1:28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</row>
    <row r="370" spans="1:28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</row>
    <row r="371" spans="1:28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</row>
    <row r="372" spans="1:28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</row>
    <row r="373" spans="1:28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</row>
    <row r="374" spans="1:28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</row>
    <row r="375" spans="1:28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</row>
    <row r="376" spans="1:28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</row>
    <row r="377" spans="1:28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</row>
    <row r="378" spans="1:28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</row>
    <row r="379" spans="1:28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</row>
    <row r="380" spans="1:28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</row>
    <row r="381" spans="1:28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</row>
    <row r="382" spans="1:28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</row>
    <row r="383" spans="1:28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</row>
    <row r="384" spans="1:28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</row>
    <row r="385" spans="1:28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</row>
    <row r="386" spans="1:28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</row>
    <row r="387" spans="1:28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</row>
    <row r="388" spans="1:28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</row>
    <row r="389" spans="1:28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</row>
    <row r="390" spans="1:28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</row>
    <row r="391" spans="1:28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</row>
    <row r="392" spans="1:28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</row>
    <row r="393" spans="1:28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</row>
    <row r="394" spans="1:28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</row>
    <row r="395" spans="1:28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</row>
    <row r="396" spans="1:28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</row>
    <row r="397" spans="1:28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</row>
    <row r="398" spans="1:28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</row>
    <row r="399" spans="1:28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</row>
    <row r="400" spans="1:28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</row>
    <row r="401" spans="1:28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</row>
    <row r="402" spans="1:28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</row>
    <row r="403" spans="1:28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</row>
    <row r="404" spans="1:28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</row>
    <row r="405" spans="1:28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</row>
    <row r="406" spans="1:28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</row>
    <row r="407" spans="1:28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</row>
    <row r="408" spans="1:28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</row>
    <row r="409" spans="1:28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</row>
    <row r="410" spans="1:28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</row>
    <row r="411" spans="1:28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</row>
    <row r="412" spans="1:28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</row>
    <row r="413" spans="1:28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</row>
    <row r="414" spans="1:28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</row>
    <row r="415" spans="1:28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</row>
    <row r="416" spans="1:28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</row>
    <row r="417" spans="1:28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</row>
    <row r="418" spans="1:28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</row>
    <row r="419" spans="1:28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</row>
    <row r="420" spans="1:28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</row>
    <row r="421" spans="1:28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</row>
    <row r="422" spans="1:28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</row>
    <row r="423" spans="1:28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</row>
    <row r="424" spans="1:28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</row>
    <row r="425" spans="1:28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</row>
    <row r="426" spans="1:28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</row>
    <row r="427" spans="1:28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</row>
    <row r="428" spans="1:28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</row>
    <row r="429" spans="1:28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</row>
    <row r="430" spans="1:28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</row>
    <row r="431" spans="1:28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</row>
    <row r="432" spans="1:28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</row>
    <row r="433" spans="1:28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</row>
    <row r="434" spans="1:28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</row>
    <row r="435" spans="1:28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</row>
    <row r="436" spans="1:28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</row>
    <row r="437" spans="1:28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</row>
    <row r="438" spans="1:28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</row>
    <row r="439" spans="1:28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</row>
    <row r="440" spans="1:28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</row>
    <row r="441" spans="1:28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</row>
    <row r="442" spans="1:28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</row>
    <row r="443" spans="1:28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</row>
    <row r="444" spans="1:28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</row>
    <row r="445" spans="1:28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</row>
    <row r="446" spans="1:28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</row>
    <row r="447" spans="1:28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</row>
    <row r="448" spans="1:28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</row>
    <row r="449" spans="1:28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</row>
    <row r="450" spans="1:28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</row>
    <row r="451" spans="1:28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</row>
    <row r="452" spans="1:28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</row>
    <row r="453" spans="1:28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</row>
    <row r="454" spans="1:28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</row>
    <row r="455" spans="1:28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</row>
    <row r="456" spans="1:28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</row>
    <row r="457" spans="1:28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</row>
    <row r="458" spans="1:28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</row>
    <row r="459" spans="1:28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</row>
    <row r="460" spans="1:28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</row>
    <row r="461" spans="1:28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</row>
    <row r="462" spans="1:28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</row>
    <row r="463" spans="1:28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</row>
    <row r="464" spans="1:28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</row>
    <row r="465" spans="1:28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</row>
    <row r="466" spans="1:28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</row>
    <row r="467" spans="1:28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</row>
    <row r="468" spans="1:28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</row>
    <row r="469" spans="1:28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</row>
    <row r="470" spans="1:28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</row>
    <row r="471" spans="1:28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</row>
    <row r="472" spans="1:28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</row>
    <row r="473" spans="1:28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</row>
    <row r="474" spans="1:28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</row>
    <row r="475" spans="1:28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</row>
    <row r="476" spans="1:28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</row>
    <row r="477" spans="1:28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</row>
    <row r="478" spans="1:28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</row>
    <row r="479" spans="1:28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</row>
    <row r="480" spans="1:28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</row>
    <row r="481" spans="1:28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</row>
    <row r="482" spans="1:28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</row>
    <row r="483" spans="1:28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</row>
    <row r="484" spans="1:28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</row>
    <row r="485" spans="1:28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</row>
    <row r="486" spans="1:28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</row>
    <row r="487" spans="1:28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</row>
    <row r="488" spans="1:28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</row>
    <row r="489" spans="1:28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</row>
    <row r="490" spans="1:28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</row>
    <row r="491" spans="1:28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</row>
    <row r="492" spans="1:28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</row>
    <row r="493" spans="1:28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</row>
    <row r="494" spans="1:28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</row>
    <row r="495" spans="1:28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</row>
    <row r="496" spans="1:28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</row>
    <row r="497" spans="1:28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</row>
    <row r="498" spans="1:28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</row>
    <row r="499" spans="1:28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</row>
    <row r="500" spans="1:28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</row>
    <row r="501" spans="1:28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</row>
    <row r="502" spans="1:28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</row>
    <row r="503" spans="1:28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</row>
    <row r="504" spans="1:28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</row>
    <row r="505" spans="1:28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</row>
    <row r="506" spans="1:28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</row>
    <row r="507" spans="1:28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</row>
    <row r="508" spans="1:28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</row>
    <row r="509" spans="1:28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</row>
    <row r="510" spans="1:28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</row>
    <row r="511" spans="1:28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</row>
    <row r="512" spans="1:28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</row>
    <row r="513" spans="1:28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</row>
    <row r="514" spans="1:28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</row>
  </sheetData>
  <pageMargins left="0.118055555555556" right="0.118055555555556" top="0.15763888888888899" bottom="0.15763888888888899" header="0.51180555555555496" footer="0.51180555555555496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таблица хим. состава</vt:lpstr>
      <vt:lpstr>7-11л. МЕНЮ </vt:lpstr>
      <vt:lpstr>7-11л. РАСКЛАДКА</vt:lpstr>
      <vt:lpstr>7-11л. ВЕДОМОСТЬ единая</vt:lpstr>
      <vt:lpstr>7-11л. ВЕДОМОСТЬ завтрак</vt:lpstr>
      <vt:lpstr>7-11л. ВЕДОМОСТЬ  обед</vt:lpstr>
      <vt:lpstr>7-11л. ВЕДОМОСТЬ  полдник</vt:lpstr>
      <vt:lpstr>7-11л. ВЕДОМОСТЬ завтрак обед</vt:lpstr>
      <vt:lpstr>7-11л. ВЕДОМОСТЬ обед  полдник</vt:lpstr>
      <vt:lpstr>компановка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1</cp:lastModifiedBy>
  <cp:revision>115</cp:revision>
  <cp:lastPrinted>2023-02-14T09:59:52Z</cp:lastPrinted>
  <dcterms:created xsi:type="dcterms:W3CDTF">2006-09-28T05:33:49Z</dcterms:created>
  <dcterms:modified xsi:type="dcterms:W3CDTF">2023-11-24T04:40:02Z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